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ICARDO 01.04.2022\SÃO JOÃO\NEGO\"/>
    </mc:Choice>
  </mc:AlternateContent>
  <bookViews>
    <workbookView xWindow="0" yWindow="0" windowWidth="20490" windowHeight="6750"/>
  </bookViews>
  <sheets>
    <sheet name="RESUMO" sheetId="1" r:id="rId1"/>
    <sheet name="GERAL (2)" sheetId="4" r:id="rId2"/>
    <sheet name="COMPOSIÇÃO UNIT" sheetId="2" r:id="rId3"/>
    <sheet name="COMPOSIÇÃO AUXI" sheetId="3" r:id="rId4"/>
  </sheets>
  <externalReferences>
    <externalReference r:id="rId5"/>
  </externalReferences>
  <definedNames>
    <definedName name="_xlnm._FilterDatabase" localSheetId="1" hidden="1">'GERAL (2)'!$A$6:$H$13</definedName>
    <definedName name="_xlnm._FilterDatabase" localSheetId="0" hidden="1">RESUMO!$A$5:$E$12</definedName>
    <definedName name="_xlnm.Print_Area" localSheetId="3">'COMPOSIÇÃO AUXI'!$A$1:$M$172</definedName>
    <definedName name="_xlnm.Print_Area" localSheetId="2">'COMPOSIÇÃO UNIT'!$A$1:$I$117</definedName>
    <definedName name="_xlnm.Print_Area" localSheetId="1">'GERAL (2)'!$A$1:$H$13</definedName>
    <definedName name="_xlnm.Print_Area" localSheetId="0">RESUMO!$A$1:$E$12</definedName>
    <definedName name="_xlnm.Print_Titles" localSheetId="1">'GERAL (2)'!$4:$5</definedName>
    <definedName name="_xlnm.Print_Titles" localSheetId="0">RESUMO!$2:$3</definedName>
    <definedName name="TOTAL01" localSheetId="3">[1]GERAL!$AF$7</definedName>
    <definedName name="TOTAL01" localSheetId="2">[1]GERAL!$AF$7</definedName>
    <definedName name="TOTAL01" localSheetId="1">'GERAL (2)'!#REF!</definedName>
    <definedName name="TOTAL01">RESUMO!#REF!</definedName>
    <definedName name="TOTAL1">'[1]Palco Grande Porte'!$O$4</definedName>
    <definedName name="TOTAL10">'[1]Pav Galeria Homenagiados'!$O$4</definedName>
    <definedName name="TOTAL11">'[1]Igreja e Cidade cenográfica'!$O$4</definedName>
    <definedName name="TOTAL12">'[1]Polo Monte Bom Jesus'!$O$4</definedName>
    <definedName name="TOTAL13">'[1]Pavilão Ativação Bodega'!$O$4</definedName>
    <definedName name="TOTAL14">'[1]Pav Mestre Camarão'!$O$4</definedName>
    <definedName name="TOTAL15">'[1]Pav Praça Alimentação'!$O$3</definedName>
    <definedName name="TOTAL16">'[1]Pav Bares Mestre Camarão'!$O$4</definedName>
    <definedName name="TOTAL18">'[1]Pav Louge 1'!$O$4</definedName>
    <definedName name="TOTAL19">'[1]Coberta A'!$O$4</definedName>
    <definedName name="TOTAL2">'[1]Palco Médio Porte'!$O$4</definedName>
    <definedName name="TOTAL20">'[1]Coberta B'!$O$4</definedName>
    <definedName name="TOTAL21">'[1]Coberta C'!$O$4</definedName>
    <definedName name="TOTAL23">'[1]Pórtico Tipo I'!$O$4</definedName>
    <definedName name="TOTAL24">'[1]Pórtico Tipo II'!$O$4</definedName>
    <definedName name="TOTAL25">'[1]Pórtico Tipo III'!$O$4</definedName>
    <definedName name="TOTAL26">'[1]Pórtico Tipo IV'!$O$4</definedName>
    <definedName name="TOTAL27">'[1]Pórtico Tipo V'!$O$3</definedName>
    <definedName name="TOTAL28">'[1]Pórtico Tipo VI'!$O$4</definedName>
    <definedName name="TOTAL29">'[1]Pórtico Tipo VII'!$O$4</definedName>
    <definedName name="TOTAL3">'[1]Camarote Tipo A'!$O$4</definedName>
    <definedName name="TOTAL30">'[1]Pórtico Tipo VIII'!$O$4</definedName>
    <definedName name="TOTAL31">'[1]Pórtico Tipo IX'!$O$3</definedName>
    <definedName name="TOTAL32">'[1]Passarela Tipo I'!$O$4</definedName>
    <definedName name="TOTAL33">'[1]Passarela Tipo II'!$O$3</definedName>
    <definedName name="TOTAL34">'[1]Passarela Tipo III'!$O$3</definedName>
    <definedName name="TOTAL35">'[1]Passarela Tipo IV'!$O$3</definedName>
    <definedName name="TOTAL36">[1]Fechamentos!$O$3</definedName>
    <definedName name="TOTAL37">[1]Disciplinadores!$O$3</definedName>
    <definedName name="TOTAL38">[1]Barricadas!$O$3</definedName>
    <definedName name="TOTAL39">'[1]Estande Tipo I'!$O$3</definedName>
    <definedName name="TOTAL4">'[1]Pavilhão Aliment I Estação'!$O$4</definedName>
    <definedName name="TOTAL40">'[1]Estande Tipo II'!$O$3</definedName>
    <definedName name="TOTAL41">'[1]Feira de Artesanato'!$O$3</definedName>
    <definedName name="TOTAL42">[1]Barraca!$O$3</definedName>
    <definedName name="TOTAL43">[1]Tablado!$O$3</definedName>
    <definedName name="TOTAL5">'[1]Pavilhão Aliment II Estaçao'!$O$3</definedName>
    <definedName name="TOTAL6">'[1]Pavilhão Quadrilha'!$O$4</definedName>
    <definedName name="TOTAL7">'[1]Pavilhão Artesanato Estação'!$O$4</definedName>
    <definedName name="TOTAL8">'[1]Pavilhão Repente Forro Cinema'!$O$4</definedName>
    <definedName name="TOTAL9">'[1]Pavilhão Polo Alto do Moura'!$O$4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" i="2"/>
  <c r="B3" i="4"/>
  <c r="G10" i="4"/>
  <c r="M50" i="3"/>
  <c r="I148" i="3"/>
  <c r="H113" i="2"/>
  <c r="M149" i="3"/>
  <c r="M148" i="3"/>
  <c r="M171" i="3"/>
  <c r="M172" i="3" s="1"/>
  <c r="M166" i="3"/>
  <c r="M167" i="3" s="1"/>
  <c r="H112" i="2" s="1"/>
  <c r="M161" i="3"/>
  <c r="M162" i="3" s="1"/>
  <c r="H111" i="2" s="1"/>
  <c r="M156" i="3"/>
  <c r="M155" i="3"/>
  <c r="M147" i="3"/>
  <c r="I102" i="2"/>
  <c r="I101" i="2"/>
  <c r="I100" i="2"/>
  <c r="H91" i="2"/>
  <c r="I80" i="2"/>
  <c r="I79" i="2"/>
  <c r="I78" i="2"/>
  <c r="M140" i="3"/>
  <c r="M141" i="3" s="1"/>
  <c r="H92" i="2" s="1"/>
  <c r="M135" i="3"/>
  <c r="M136" i="3" s="1"/>
  <c r="M130" i="3"/>
  <c r="M131" i="3" s="1"/>
  <c r="H90" i="2" s="1"/>
  <c r="M125" i="3"/>
  <c r="M124" i="3"/>
  <c r="M119" i="3"/>
  <c r="M118" i="3"/>
  <c r="M120" i="3" s="1"/>
  <c r="H88" i="2" s="1"/>
  <c r="M113" i="3"/>
  <c r="M114" i="3" s="1"/>
  <c r="H87" i="2" s="1"/>
  <c r="I79" i="3"/>
  <c r="M79" i="3" s="1"/>
  <c r="M80" i="3" s="1"/>
  <c r="H65" i="2" s="1"/>
  <c r="M106" i="3"/>
  <c r="M107" i="3" s="1"/>
  <c r="H70" i="2" s="1"/>
  <c r="M101" i="3"/>
  <c r="M102" i="3" s="1"/>
  <c r="H69" i="2" s="1"/>
  <c r="M96" i="3"/>
  <c r="M97" i="3" s="1"/>
  <c r="H68" i="2" s="1"/>
  <c r="M91" i="3"/>
  <c r="M90" i="3"/>
  <c r="M85" i="3"/>
  <c r="M84" i="3"/>
  <c r="M86" i="3" s="1"/>
  <c r="H66" i="2" s="1"/>
  <c r="I58" i="2"/>
  <c r="I57" i="2"/>
  <c r="I56" i="2"/>
  <c r="Q45" i="3"/>
  <c r="M72" i="3"/>
  <c r="M73" i="3" s="1"/>
  <c r="H48" i="2" s="1"/>
  <c r="M67" i="3"/>
  <c r="M68" i="3" s="1"/>
  <c r="H47" i="2" s="1"/>
  <c r="I47" i="2" s="1"/>
  <c r="M62" i="3"/>
  <c r="M63" i="3" s="1"/>
  <c r="H46" i="2" s="1"/>
  <c r="I46" i="2" s="1"/>
  <c r="M57" i="3"/>
  <c r="M56" i="3"/>
  <c r="M51" i="3"/>
  <c r="M45" i="3"/>
  <c r="I36" i="2"/>
  <c r="I35" i="2"/>
  <c r="I34" i="2"/>
  <c r="M151" i="3" l="1"/>
  <c r="H109" i="2" s="1"/>
  <c r="I103" i="2"/>
  <c r="I104" i="2" s="1"/>
  <c r="I105" i="2" s="1"/>
  <c r="M92" i="3"/>
  <c r="H67" i="2" s="1"/>
  <c r="M157" i="3"/>
  <c r="H110" i="2" s="1"/>
  <c r="I81" i="2"/>
  <c r="I82" i="2" s="1"/>
  <c r="I83" i="2" s="1"/>
  <c r="M126" i="3"/>
  <c r="H89" i="2" s="1"/>
  <c r="I48" i="2"/>
  <c r="M58" i="3"/>
  <c r="H45" i="2" s="1"/>
  <c r="I45" i="2" s="1"/>
  <c r="M46" i="3"/>
  <c r="H43" i="2" s="1"/>
  <c r="I43" i="2" s="1"/>
  <c r="M52" i="3"/>
  <c r="H44" i="2" s="1"/>
  <c r="I44" i="2" s="1"/>
  <c r="I37" i="2"/>
  <c r="Q23" i="3"/>
  <c r="M23" i="3" s="1"/>
  <c r="R10" i="3"/>
  <c r="I49" i="2" l="1"/>
  <c r="I50" i="2" s="1"/>
  <c r="I51" i="2" s="1"/>
  <c r="F8" i="4" s="1"/>
  <c r="I106" i="2"/>
  <c r="I107" i="2" s="1"/>
  <c r="G11" i="4" s="1"/>
  <c r="I84" i="2"/>
  <c r="I85" i="2" s="1"/>
  <c r="I38" i="2"/>
  <c r="I39" i="2" s="1"/>
  <c r="I8" i="3"/>
  <c r="I9" i="3" s="1"/>
  <c r="Q38" i="3"/>
  <c r="M38" i="3" s="1"/>
  <c r="Q33" i="3"/>
  <c r="M33" i="3" s="1"/>
  <c r="M34" i="3" s="1"/>
  <c r="O28" i="3"/>
  <c r="Q27" i="3"/>
  <c r="Q28" i="3" s="1"/>
  <c r="M28" i="3" s="1"/>
  <c r="M29" i="3" s="1"/>
  <c r="H25" i="2" s="1"/>
  <c r="Q22" i="3"/>
  <c r="M22" i="3" s="1"/>
  <c r="Q21" i="3"/>
  <c r="M21" i="3" s="1"/>
  <c r="Q16" i="3"/>
  <c r="M16" i="3" s="1"/>
  <c r="Q15" i="3"/>
  <c r="L15" i="3" s="1"/>
  <c r="M15" i="3" s="1"/>
  <c r="Q14" i="3"/>
  <c r="L14" i="3" s="1"/>
  <c r="M14" i="3" s="1"/>
  <c r="Q9" i="3"/>
  <c r="Q8" i="3"/>
  <c r="Q5" i="3"/>
  <c r="I40" i="2" l="1"/>
  <c r="M17" i="3"/>
  <c r="H22" i="2" s="1"/>
  <c r="M24" i="3"/>
  <c r="M39" i="3"/>
  <c r="H26" i="2" s="1"/>
  <c r="M9" i="3"/>
  <c r="S9" i="3" s="1"/>
  <c r="M8" i="3"/>
  <c r="S8" i="3" s="1"/>
  <c r="I41" i="2" l="1"/>
  <c r="H23" i="2"/>
  <c r="H24" i="2"/>
  <c r="M10" i="3"/>
  <c r="H21" i="2" s="1"/>
  <c r="I9" i="2"/>
  <c r="I52" i="2" l="1"/>
  <c r="G8" i="4"/>
  <c r="H8" i="4" s="1"/>
  <c r="I10" i="2"/>
  <c r="I113" i="2"/>
  <c r="I112" i="2"/>
  <c r="I111" i="2"/>
  <c r="I110" i="2"/>
  <c r="I109" i="2"/>
  <c r="I92" i="2"/>
  <c r="I91" i="2"/>
  <c r="I90" i="2"/>
  <c r="I89" i="2"/>
  <c r="I88" i="2"/>
  <c r="I87" i="2"/>
  <c r="I70" i="2"/>
  <c r="I69" i="2"/>
  <c r="I68" i="2"/>
  <c r="I67" i="2"/>
  <c r="I66" i="2"/>
  <c r="I65" i="2"/>
  <c r="I26" i="2"/>
  <c r="I25" i="2"/>
  <c r="I24" i="2"/>
  <c r="I23" i="2"/>
  <c r="I22" i="2"/>
  <c r="I21" i="2"/>
  <c r="G8" i="2"/>
  <c r="AA6" i="2"/>
  <c r="I27" i="2" l="1"/>
  <c r="I28" i="2" s="1"/>
  <c r="I29" i="2" s="1"/>
  <c r="F7" i="4" s="1"/>
  <c r="I71" i="2"/>
  <c r="I72" i="2" s="1"/>
  <c r="I8" i="2"/>
  <c r="I93" i="2"/>
  <c r="I114" i="2"/>
  <c r="I59" i="2" l="1"/>
  <c r="I60" i="2" s="1"/>
  <c r="I61" i="2" s="1"/>
  <c r="I15" i="2"/>
  <c r="I16" i="2" s="1"/>
  <c r="I17" i="2" s="1"/>
  <c r="I73" i="2"/>
  <c r="F9" i="4" s="1"/>
  <c r="I115" i="2"/>
  <c r="I116" i="2" s="1"/>
  <c r="I94" i="2"/>
  <c r="I95" i="2" s="1"/>
  <c r="I117" i="2" l="1"/>
  <c r="F11" i="4"/>
  <c r="H11" i="4" s="1"/>
  <c r="I96" i="2"/>
  <c r="F10" i="4"/>
  <c r="H10" i="4" s="1"/>
  <c r="I18" i="2"/>
  <c r="I19" i="2" s="1"/>
  <c r="I62" i="2"/>
  <c r="I63" i="2" s="1"/>
  <c r="I74" i="2" l="1"/>
  <c r="G9" i="4"/>
  <c r="H9" i="4" s="1"/>
  <c r="I30" i="2"/>
  <c r="G7" i="4"/>
  <c r="H7" i="4" s="1"/>
  <c r="H13" i="4" s="1"/>
</calcChain>
</file>

<file path=xl/sharedStrings.xml><?xml version="1.0" encoding="utf-8"?>
<sst xmlns="http://schemas.openxmlformats.org/spreadsheetml/2006/main" count="891" uniqueCount="159">
  <si>
    <t>Objeto:</t>
  </si>
  <si>
    <t>ITEM</t>
  </si>
  <si>
    <t>REFERÊNCIA</t>
  </si>
  <si>
    <t>DESCRIÇÃO</t>
  </si>
  <si>
    <t>UND</t>
  </si>
  <si>
    <t>QTD</t>
  </si>
  <si>
    <t>1.</t>
  </si>
  <si>
    <t>COMPOSIÇÃO</t>
  </si>
  <si>
    <t>MÊS</t>
  </si>
  <si>
    <t>TOTAL GERAL</t>
  </si>
  <si>
    <t xml:space="preserve">SERVIÇOS DE MONTAGEM E DESMONTAGEM DE ESTRUTURA DE HORNAMENTAÇÃO DO SÃO JOÃO DA ROÇA 2024. </t>
  </si>
  <si>
    <t>INFRAESTRUTURA SÃO JOÃO DA ROÇA</t>
  </si>
  <si>
    <t>1.1.1</t>
  </si>
  <si>
    <t>CORDÃO DE BANDEIRAS</t>
  </si>
  <si>
    <t>1.2.2</t>
  </si>
  <si>
    <t>BALÕES</t>
  </si>
  <si>
    <t>GAMBIARRA</t>
  </si>
  <si>
    <t>PAINEL INSTAGRAMÁVEL</t>
  </si>
  <si>
    <t>1.1.3</t>
  </si>
  <si>
    <t>1.1.4</t>
  </si>
  <si>
    <t>1.1.5</t>
  </si>
  <si>
    <t>M</t>
  </si>
  <si>
    <t>UNIDADE</t>
  </si>
  <si>
    <t>MÃO DE OBRA</t>
  </si>
  <si>
    <t>QUANT</t>
  </si>
  <si>
    <t>VALOR (R$)</t>
  </si>
  <si>
    <t>TOTAL (R$)</t>
  </si>
  <si>
    <t>SUB-TOTAL</t>
  </si>
  <si>
    <t>ENCARGOS SOCIAIS</t>
  </si>
  <si>
    <t>TOTAL</t>
  </si>
  <si>
    <t>BDI</t>
  </si>
  <si>
    <t>VALOR UNITÁRIO MÃO OBRA</t>
  </si>
  <si>
    <t>LOCAÇÃO / MATERIAL</t>
  </si>
  <si>
    <t>CPU-AX 01</t>
  </si>
  <si>
    <t>Infra-estrutura</t>
  </si>
  <si>
    <t>UD</t>
  </si>
  <si>
    <t>CPU-AX 02</t>
  </si>
  <si>
    <t>equipamentos e ferramentas</t>
  </si>
  <si>
    <t>Coef.</t>
  </si>
  <si>
    <t>CPU-AX 03</t>
  </si>
  <si>
    <t>Materias diversos( prego, arame, tinta, abraçadeiras plásticas ETC)</t>
  </si>
  <si>
    <t>LOGISTICA</t>
  </si>
  <si>
    <t>CPU-AX 04</t>
  </si>
  <si>
    <t>Refeição</t>
  </si>
  <si>
    <t>CPU-AX 05</t>
  </si>
  <si>
    <t>Hospedagem</t>
  </si>
  <si>
    <t>CPU-AX 06</t>
  </si>
  <si>
    <t xml:space="preserve">Transporte </t>
  </si>
  <si>
    <t>VALOR UNITÁRIO LOCAÇÃO</t>
  </si>
  <si>
    <t xml:space="preserve">TOTAL GERAL </t>
  </si>
  <si>
    <t>CPU-AX 13</t>
  </si>
  <si>
    <t>CPU-AX 14</t>
  </si>
  <si>
    <t>CPU-AX 15</t>
  </si>
  <si>
    <t>CPU-AX 16</t>
  </si>
  <si>
    <t>CPU-AX 17</t>
  </si>
  <si>
    <t>CPU-AX 18</t>
  </si>
  <si>
    <t>CPU-AX 19</t>
  </si>
  <si>
    <t>CPU-AX 20</t>
  </si>
  <si>
    <t>CPU-AX 21</t>
  </si>
  <si>
    <t>CPU-AX 22</t>
  </si>
  <si>
    <t>CPU-AX 23</t>
  </si>
  <si>
    <t>CPU-AX 24</t>
  </si>
  <si>
    <t>CPU-AX 26</t>
  </si>
  <si>
    <t>CPU-AX 27</t>
  </si>
  <si>
    <t>CPU-AX 28</t>
  </si>
  <si>
    <t>CPU-AX 29</t>
  </si>
  <si>
    <t>CPU-AX 30</t>
  </si>
  <si>
    <t xml:space="preserve"> 1.1.1</t>
  </si>
  <si>
    <t xml:space="preserve">CORDÃO DE BANDEIRA - 15.400 M </t>
  </si>
  <si>
    <t>H</t>
  </si>
  <si>
    <t>COMPOSIÇÕES AUXILIARES</t>
  </si>
  <si>
    <t>Item</t>
  </si>
  <si>
    <t>DISCRIMINAÇÃO</t>
  </si>
  <si>
    <t>MEMÓRIA DE CÁLCULO</t>
  </si>
  <si>
    <t>Unid</t>
  </si>
  <si>
    <t>VALOR  (R$)</t>
  </si>
  <si>
    <t>referencia</t>
  </si>
  <si>
    <t>ajuste</t>
  </si>
  <si>
    <t>L (m)</t>
  </si>
  <si>
    <t>C (m)</t>
  </si>
  <si>
    <t>H(m)</t>
  </si>
  <si>
    <t>Área</t>
  </si>
  <si>
    <t>1.1.1.1</t>
  </si>
  <si>
    <t>1.1.1.2</t>
  </si>
  <si>
    <t>1.1.1.3</t>
  </si>
  <si>
    <t>1.1.1.4</t>
  </si>
  <si>
    <t>1.1.1.5</t>
  </si>
  <si>
    <t>1.1.1.7</t>
  </si>
  <si>
    <t>1.1.1.8</t>
  </si>
  <si>
    <t>1.1.1.9</t>
  </si>
  <si>
    <t>1.1.1.10</t>
  </si>
  <si>
    <t>1.1.1.11</t>
  </si>
  <si>
    <t>1.1.1.12</t>
  </si>
  <si>
    <t>EQUIPAMENTOS e FERRAMENTAS</t>
  </si>
  <si>
    <t>VALOR  (R$/dia)</t>
  </si>
  <si>
    <t>Diária</t>
  </si>
  <si>
    <t>Locação de Caminhão Munck</t>
  </si>
  <si>
    <t>Locação de Andaimes</t>
  </si>
  <si>
    <t>m/dia</t>
  </si>
  <si>
    <t>MATERIAIS DE CONSUMO</t>
  </si>
  <si>
    <t>VALOR (R$)dia</t>
  </si>
  <si>
    <t>Parafuso sextavado c/porca e arruela</t>
  </si>
  <si>
    <t>caixa</t>
  </si>
  <si>
    <t>Rolo</t>
  </si>
  <si>
    <t>REFEIÇÃO</t>
  </si>
  <si>
    <t>VALOR (R$)/dia</t>
  </si>
  <si>
    <t>Refeição (café, almoço, jantar)</t>
  </si>
  <si>
    <t>HOSPEDAGEM</t>
  </si>
  <si>
    <t>VALOR Unit. (R$)</t>
  </si>
  <si>
    <t>TRANSPORTE</t>
  </si>
  <si>
    <t>Locação de Caminhão truck Bau 20 ton</t>
  </si>
  <si>
    <t>LOCAÇÃO</t>
  </si>
  <si>
    <t>M.OBRA</t>
  </si>
  <si>
    <t>VALOR TOTAL</t>
  </si>
  <si>
    <t xml:space="preserve">PLANILHA GERAL </t>
  </si>
  <si>
    <t xml:space="preserve">FONTE </t>
  </si>
  <si>
    <t>CODIGO</t>
  </si>
  <si>
    <t>EQUIPE DE ELETRICISTAS (PLANTÃO)</t>
  </si>
  <si>
    <t>CORDÃO DE BANDEIRAS ( COM ESTRUTURA )</t>
  </si>
  <si>
    <t>CORDÃO E ESTRUTURA</t>
  </si>
  <si>
    <t>Locação CORDÃO DE BANDEIRAS - RUAS</t>
  </si>
  <si>
    <t>m</t>
  </si>
  <si>
    <t>Locação Estrutura Metálica - POSTES DE FIXAÇÃO</t>
  </si>
  <si>
    <t>cordão de nylon</t>
  </si>
  <si>
    <t>Locação de escada</t>
  </si>
  <si>
    <t>fonte</t>
  </si>
  <si>
    <t>codigo</t>
  </si>
  <si>
    <t xml:space="preserve">cotação </t>
  </si>
  <si>
    <t>cotação</t>
  </si>
  <si>
    <t>sinapi</t>
  </si>
  <si>
    <t>und</t>
  </si>
  <si>
    <t xml:space="preserve">ABRACADEIRA DE NYLON PARA AMARRACAO DE CABOS, COMPRIMENTO DE 390 X *4,6* MM </t>
  </si>
  <si>
    <t>encarregado geral de obras (horista)</t>
  </si>
  <si>
    <t>h</t>
  </si>
  <si>
    <t>ajudante especializado (horista)</t>
  </si>
  <si>
    <t>montador de estruturas metalicas horista</t>
  </si>
  <si>
    <t xml:space="preserve">BALÕES </t>
  </si>
  <si>
    <t>1.1.2</t>
  </si>
  <si>
    <t>KG</t>
  </si>
  <si>
    <t>ARAME GALVANIZADO 12 BWG, D = 2,76 MM (0,048 KG/M) OU 14 BWG, D = 2,11 MM</t>
  </si>
  <si>
    <t xml:space="preserve"> 1.1.2</t>
  </si>
  <si>
    <t>Locação DE BALÕES - RUAS</t>
  </si>
  <si>
    <t>BALÕES E ESTRUTURA</t>
  </si>
  <si>
    <t>GAMBIARRAS E ESTRUTURA</t>
  </si>
  <si>
    <t>Locação GAMBIARRAS - RUAS</t>
  </si>
  <si>
    <t>Materias diversos( prego, arame,abraçadeiras plásticas ETC)</t>
  </si>
  <si>
    <t>PAINEIS INSTAGRAMÁVEL</t>
  </si>
  <si>
    <t>Locação PAINEIS INSTAGRAMÁVEL- RUAS</t>
  </si>
  <si>
    <t>ferramentas em geral</t>
  </si>
  <si>
    <t xml:space="preserve">eletricista (horista) </t>
  </si>
  <si>
    <t>ajudante de eletricista (horista)</t>
  </si>
  <si>
    <t xml:space="preserve">eletricista (horista)
</t>
  </si>
  <si>
    <t xml:space="preserve">ajudante de eletricista (horista) </t>
  </si>
  <si>
    <t>1.1.1.6</t>
  </si>
  <si>
    <t>Sinapi</t>
  </si>
  <si>
    <t xml:space="preserve">ferramentas - familia eletricista - horista (encargos complementares 
coletado caixa)
</t>
  </si>
  <si>
    <t>epi - familia eletricista - horista (encargos complementares - coletado caixa)</t>
  </si>
  <si>
    <t>PLANILHA COMPOSIÇÃO UNITÁRIA</t>
  </si>
  <si>
    <t>PLANILHA RESUMO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</si>
</sst>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  <numFmt numFmtId="165" formatCode="_-* #,##0.000_-;\-* #,##0.000_-;_-* &quot;-&quot;??_-;_-@_-"/>
    <numFmt numFmtId="166" formatCode="_-* #,##0.0000_-;\-* #,##0.0000_-;_-* &quot;-&quot;??_-;_-@_-"/>
  </numFmts>
  <fonts count="1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3" applyFont="1" applyAlignment="1">
      <alignment vertical="center"/>
    </xf>
    <xf numFmtId="0" fontId="3" fillId="0" borderId="1" xfId="3" applyFont="1" applyBorder="1" applyAlignment="1">
      <alignment horizontal="center" vertical="center"/>
    </xf>
    <xf numFmtId="43" fontId="2" fillId="0" borderId="0" xfId="1" applyFont="1" applyBorder="1" applyAlignment="1">
      <alignment vertical="center"/>
    </xf>
    <xf numFmtId="0" fontId="5" fillId="3" borderId="5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164" fontId="5" fillId="3" borderId="4" xfId="3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 vertical="center"/>
    </xf>
    <xf numFmtId="0" fontId="5" fillId="4" borderId="5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 wrapText="1"/>
    </xf>
    <xf numFmtId="3" fontId="5" fillId="0" borderId="4" xfId="3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2" applyFont="1" applyAlignment="1">
      <alignment vertical="center"/>
    </xf>
    <xf numFmtId="43" fontId="6" fillId="0" borderId="0" xfId="1" applyFont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4" fontId="7" fillId="0" borderId="0" xfId="2" applyFont="1" applyBorder="1" applyAlignment="1">
      <alignment horizontal="center" vertical="center"/>
    </xf>
    <xf numFmtId="44" fontId="6" fillId="0" borderId="0" xfId="2" applyFont="1" applyAlignment="1"/>
    <xf numFmtId="43" fontId="6" fillId="0" borderId="0" xfId="1" applyFont="1" applyAlignment="1"/>
    <xf numFmtId="0" fontId="7" fillId="7" borderId="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44" fontId="10" fillId="2" borderId="4" xfId="2" applyFont="1" applyFill="1" applyBorder="1" applyAlignment="1">
      <alignment vertical="center"/>
    </xf>
    <xf numFmtId="44" fontId="6" fillId="0" borderId="0" xfId="2" applyFont="1" applyBorder="1" applyAlignment="1">
      <alignment vertical="center"/>
    </xf>
    <xf numFmtId="44" fontId="6" fillId="0" borderId="0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0" fontId="7" fillId="0" borderId="0" xfId="6" applyNumberFormat="1" applyFont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9" borderId="4" xfId="0" applyNumberFormat="1" applyFont="1" applyFill="1" applyBorder="1" applyAlignment="1">
      <alignment vertical="center"/>
    </xf>
    <xf numFmtId="164" fontId="7" fillId="9" borderId="0" xfId="0" applyNumberFormat="1" applyFont="1" applyFill="1" applyBorder="1" applyAlignment="1">
      <alignment vertical="center"/>
    </xf>
    <xf numFmtId="10" fontId="6" fillId="0" borderId="0" xfId="6" applyNumberFormat="1" applyFont="1" applyAlignment="1">
      <alignment horizontal="center" vertical="center"/>
    </xf>
    <xf numFmtId="164" fontId="7" fillId="10" borderId="4" xfId="0" applyNumberFormat="1" applyFont="1" applyFill="1" applyBorder="1" applyAlignment="1">
      <alignment vertical="center"/>
    </xf>
    <xf numFmtId="164" fontId="7" fillId="10" borderId="0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 textRotation="90"/>
    </xf>
    <xf numFmtId="0" fontId="7" fillId="7" borderId="4" xfId="0" applyFont="1" applyFill="1" applyBorder="1" applyAlignment="1">
      <alignment horizontal="center" vertical="center" wrapText="1"/>
    </xf>
    <xf numFmtId="44" fontId="7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164" fontId="7" fillId="11" borderId="4" xfId="0" applyNumberFormat="1" applyFont="1" applyFill="1" applyBorder="1" applyAlignment="1">
      <alignment vertical="center"/>
    </xf>
    <xf numFmtId="164" fontId="7" fillId="11" borderId="0" xfId="0" applyNumberFormat="1" applyFont="1" applyFill="1" applyBorder="1" applyAlignment="1">
      <alignment vertical="center"/>
    </xf>
    <xf numFmtId="0" fontId="6" fillId="12" borderId="8" xfId="0" applyFont="1" applyFill="1" applyBorder="1" applyAlignment="1">
      <alignment vertical="center"/>
    </xf>
    <xf numFmtId="0" fontId="6" fillId="12" borderId="0" xfId="0" applyFont="1" applyFill="1" applyBorder="1" applyAlignment="1">
      <alignment vertical="center"/>
    </xf>
    <xf numFmtId="43" fontId="6" fillId="12" borderId="0" xfId="1" applyFont="1" applyFill="1" applyBorder="1" applyAlignment="1">
      <alignment vertical="center" wrapText="1"/>
    </xf>
    <xf numFmtId="0" fontId="6" fillId="12" borderId="14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6" fillId="0" borderId="0" xfId="3" applyFont="1" applyAlignment="1">
      <alignment vertical="center" wrapText="1"/>
    </xf>
    <xf numFmtId="0" fontId="12" fillId="13" borderId="4" xfId="3" applyFont="1" applyFill="1" applyBorder="1" applyAlignment="1">
      <alignment vertical="center"/>
    </xf>
    <xf numFmtId="0" fontId="6" fillId="0" borderId="0" xfId="3" applyFont="1" applyAlignment="1"/>
    <xf numFmtId="0" fontId="7" fillId="14" borderId="15" xfId="3" applyFont="1" applyFill="1" applyBorder="1" applyAlignment="1">
      <alignment vertical="center" wrapText="1"/>
    </xf>
    <xf numFmtId="0" fontId="6" fillId="14" borderId="16" xfId="3" applyFont="1" applyFill="1" applyBorder="1" applyAlignment="1">
      <alignment horizontal="left" vertical="center"/>
    </xf>
    <xf numFmtId="0" fontId="6" fillId="14" borderId="16" xfId="3" applyFont="1" applyFill="1" applyBorder="1" applyAlignment="1">
      <alignment vertical="center"/>
    </xf>
    <xf numFmtId="0" fontId="6" fillId="14" borderId="17" xfId="3" applyFont="1" applyFill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9" fillId="15" borderId="4" xfId="3" applyFont="1" applyFill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0" borderId="4" xfId="3" applyFont="1" applyBorder="1" applyAlignment="1">
      <alignment vertical="center" wrapText="1"/>
    </xf>
    <xf numFmtId="43" fontId="6" fillId="0" borderId="4" xfId="1" applyFont="1" applyBorder="1" applyAlignment="1">
      <alignment vertical="center"/>
    </xf>
    <xf numFmtId="43" fontId="6" fillId="0" borderId="4" xfId="1" applyFont="1" applyBorder="1" applyAlignment="1">
      <alignment horizontal="center" vertical="center"/>
    </xf>
    <xf numFmtId="166" fontId="6" fillId="0" borderId="4" xfId="1" applyNumberFormat="1" applyFont="1" applyBorder="1" applyAlignment="1">
      <alignment horizontal="center" vertical="center"/>
    </xf>
    <xf numFmtId="44" fontId="6" fillId="0" borderId="4" xfId="2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7" fillId="16" borderId="13" xfId="3" applyFont="1" applyFill="1" applyBorder="1" applyAlignment="1">
      <alignment horizontal="center" vertical="center"/>
    </xf>
    <xf numFmtId="44" fontId="7" fillId="16" borderId="13" xfId="2" applyFont="1" applyFill="1" applyBorder="1" applyAlignment="1">
      <alignment horizontal="center" vertical="center"/>
    </xf>
    <xf numFmtId="0" fontId="7" fillId="14" borderId="16" xfId="3" applyFont="1" applyFill="1" applyBorder="1" applyAlignment="1">
      <alignment vertical="center" wrapText="1"/>
    </xf>
    <xf numFmtId="43" fontId="6" fillId="0" borderId="0" xfId="1" applyFont="1" applyBorder="1" applyAlignment="1">
      <alignment horizontal="center" vertical="center"/>
    </xf>
    <xf numFmtId="0" fontId="7" fillId="16" borderId="6" xfId="3" applyFont="1" applyFill="1" applyBorder="1" applyAlignment="1">
      <alignment horizontal="center" vertical="center"/>
    </xf>
    <xf numFmtId="44" fontId="7" fillId="16" borderId="6" xfId="2" applyFont="1" applyFill="1" applyBorder="1" applyAlignment="1">
      <alignment horizontal="center" vertical="center"/>
    </xf>
    <xf numFmtId="0" fontId="7" fillId="16" borderId="4" xfId="3" applyFont="1" applyFill="1" applyBorder="1" applyAlignment="1">
      <alignment horizontal="center" vertical="center"/>
    </xf>
    <xf numFmtId="44" fontId="7" fillId="16" borderId="0" xfId="3" applyNumberFormat="1" applyFont="1" applyFill="1" applyAlignment="1">
      <alignment vertical="center"/>
    </xf>
    <xf numFmtId="44" fontId="7" fillId="16" borderId="4" xfId="2" applyFont="1" applyFill="1" applyBorder="1" applyAlignment="1">
      <alignment vertical="center"/>
    </xf>
    <xf numFmtId="44" fontId="2" fillId="0" borderId="0" xfId="2" applyFont="1" applyBorder="1" applyAlignment="1">
      <alignment vertical="center"/>
    </xf>
    <xf numFmtId="44" fontId="5" fillId="3" borderId="4" xfId="2" applyFont="1" applyFill="1" applyBorder="1" applyAlignment="1">
      <alignment horizontal="center" vertical="center" wrapText="1"/>
    </xf>
    <xf numFmtId="44" fontId="5" fillId="3" borderId="28" xfId="2" applyFont="1" applyFill="1" applyBorder="1" applyAlignment="1">
      <alignment horizontal="center" vertical="center" wrapText="1"/>
    </xf>
    <xf numFmtId="44" fontId="5" fillId="4" borderId="4" xfId="2" applyFont="1" applyFill="1" applyBorder="1" applyAlignment="1">
      <alignment horizontal="center" vertical="center" wrapText="1"/>
    </xf>
    <xf numFmtId="44" fontId="5" fillId="4" borderId="28" xfId="2" applyFont="1" applyFill="1" applyBorder="1" applyAlignment="1">
      <alignment horizontal="center" vertical="center" wrapText="1"/>
    </xf>
    <xf numFmtId="44" fontId="5" fillId="0" borderId="4" xfId="2" applyFont="1" applyFill="1" applyBorder="1" applyAlignment="1">
      <alignment horizontal="center" vertical="center" wrapText="1"/>
    </xf>
    <xf numFmtId="44" fontId="5" fillId="0" borderId="28" xfId="2" applyFont="1" applyFill="1" applyBorder="1" applyAlignment="1">
      <alignment horizontal="center" vertical="center" wrapText="1"/>
    </xf>
    <xf numFmtId="44" fontId="4" fillId="5" borderId="23" xfId="2" applyFont="1" applyFill="1" applyBorder="1" applyAlignment="1">
      <alignment vertical="center"/>
    </xf>
    <xf numFmtId="0" fontId="5" fillId="0" borderId="32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left" vertical="center" wrapText="1"/>
    </xf>
    <xf numFmtId="44" fontId="5" fillId="0" borderId="18" xfId="2" applyFont="1" applyFill="1" applyBorder="1" applyAlignment="1">
      <alignment horizontal="center" vertical="center" wrapText="1"/>
    </xf>
    <xf numFmtId="44" fontId="5" fillId="0" borderId="19" xfId="2" applyFont="1" applyFill="1" applyBorder="1" applyAlignment="1">
      <alignment horizontal="center" vertical="center" wrapText="1"/>
    </xf>
    <xf numFmtId="44" fontId="5" fillId="0" borderId="24" xfId="2" applyFont="1" applyFill="1" applyBorder="1" applyAlignment="1">
      <alignment horizontal="center" vertical="center" wrapText="1"/>
    </xf>
    <xf numFmtId="44" fontId="6" fillId="0" borderId="0" xfId="3" applyNumberFormat="1" applyFont="1" applyAlignment="1">
      <alignment vertical="center"/>
    </xf>
    <xf numFmtId="0" fontId="7" fillId="15" borderId="4" xfId="3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 wrapText="1"/>
    </xf>
    <xf numFmtId="43" fontId="6" fillId="0" borderId="4" xfId="1" applyNumberFormat="1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44" fontId="6" fillId="0" borderId="13" xfId="2" applyFont="1" applyBorder="1" applyAlignment="1">
      <alignment vertical="center"/>
    </xf>
    <xf numFmtId="0" fontId="13" fillId="17" borderId="2" xfId="3" applyFont="1" applyFill="1" applyBorder="1" applyAlignment="1">
      <alignment vertical="center"/>
    </xf>
    <xf numFmtId="0" fontId="3" fillId="0" borderId="4" xfId="3" applyFont="1" applyBorder="1" applyAlignment="1">
      <alignment horizontal="center" vertical="center"/>
    </xf>
    <xf numFmtId="43" fontId="7" fillId="7" borderId="4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textRotation="90"/>
    </xf>
    <xf numFmtId="0" fontId="6" fillId="0" borderId="4" xfId="0" applyFont="1" applyBorder="1" applyAlignment="1">
      <alignment vertical="center" wrapText="1"/>
    </xf>
    <xf numFmtId="43" fontId="6" fillId="0" borderId="4" xfId="1" applyFont="1" applyFill="1" applyBorder="1" applyAlignment="1">
      <alignment horizontal="right" vertical="center" wrapText="1"/>
    </xf>
    <xf numFmtId="43" fontId="6" fillId="0" borderId="4" xfId="1" applyFont="1" applyFill="1" applyBorder="1" applyAlignment="1">
      <alignment vertical="center"/>
    </xf>
    <xf numFmtId="43" fontId="7" fillId="8" borderId="4" xfId="1" applyFont="1" applyFill="1" applyBorder="1" applyAlignment="1">
      <alignment horizontal="left" vertical="center" wrapText="1"/>
    </xf>
    <xf numFmtId="10" fontId="7" fillId="8" borderId="4" xfId="0" applyNumberFormat="1" applyFont="1" applyFill="1" applyBorder="1" applyAlignment="1">
      <alignment horizontal="center" vertical="center"/>
    </xf>
    <xf numFmtId="43" fontId="7" fillId="9" borderId="4" xfId="1" applyFont="1" applyFill="1" applyBorder="1" applyAlignment="1">
      <alignment horizontal="left" vertical="center" wrapText="1"/>
    </xf>
    <xf numFmtId="10" fontId="7" fillId="9" borderId="4" xfId="0" applyNumberFormat="1" applyFont="1" applyFill="1" applyBorder="1" applyAlignment="1">
      <alignment horizontal="center" vertical="center"/>
    </xf>
    <xf numFmtId="43" fontId="6" fillId="0" borderId="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12" borderId="4" xfId="0" applyFont="1" applyFill="1" applyBorder="1" applyAlignment="1">
      <alignment vertical="center"/>
    </xf>
    <xf numFmtId="43" fontId="6" fillId="12" borderId="4" xfId="1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43" fontId="7" fillId="6" borderId="4" xfId="1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textRotation="90"/>
    </xf>
    <xf numFmtId="0" fontId="4" fillId="5" borderId="4" xfId="3" applyFont="1" applyFill="1" applyBorder="1" applyAlignment="1">
      <alignment horizontal="center" vertical="center"/>
    </xf>
    <xf numFmtId="0" fontId="3" fillId="0" borderId="1" xfId="4" applyFont="1" applyBorder="1" applyAlignment="1">
      <alignment horizontal="left" vertical="center" wrapText="1"/>
    </xf>
    <xf numFmtId="0" fontId="3" fillId="0" borderId="2" xfId="4" applyFont="1" applyBorder="1" applyAlignment="1">
      <alignment horizontal="left" vertical="center" wrapText="1"/>
    </xf>
    <xf numFmtId="0" fontId="3" fillId="0" borderId="22" xfId="4" applyFont="1" applyBorder="1" applyAlignment="1">
      <alignment horizontal="left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13" fillId="17" borderId="1" xfId="3" applyFont="1" applyFill="1" applyBorder="1" applyAlignment="1">
      <alignment horizontal="center" vertical="center"/>
    </xf>
    <xf numFmtId="0" fontId="13" fillId="17" borderId="2" xfId="3" applyFont="1" applyFill="1" applyBorder="1" applyAlignment="1">
      <alignment horizontal="center" vertical="center"/>
    </xf>
    <xf numFmtId="0" fontId="13" fillId="17" borderId="22" xfId="3" applyFont="1" applyFill="1" applyBorder="1" applyAlignment="1">
      <alignment horizontal="center" vertical="center"/>
    </xf>
    <xf numFmtId="0" fontId="4" fillId="5" borderId="29" xfId="3" applyFont="1" applyFill="1" applyBorder="1" applyAlignment="1">
      <alignment horizontal="center" vertical="center"/>
    </xf>
    <xf numFmtId="0" fontId="4" fillId="5" borderId="30" xfId="3" applyFont="1" applyFill="1" applyBorder="1" applyAlignment="1">
      <alignment horizontal="center" vertical="center"/>
    </xf>
    <xf numFmtId="0" fontId="4" fillId="5" borderId="31" xfId="3" applyFont="1" applyFill="1" applyBorder="1" applyAlignment="1">
      <alignment horizontal="center" vertical="center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13" fillId="17" borderId="4" xfId="3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1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6" borderId="10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7" fillId="11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3" borderId="4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43" fontId="6" fillId="0" borderId="15" xfId="1" applyFont="1" applyBorder="1" applyAlignment="1">
      <alignment horizontal="center" vertical="center"/>
    </xf>
    <xf numFmtId="43" fontId="6" fillId="0" borderId="16" xfId="1" applyFont="1" applyBorder="1" applyAlignment="1">
      <alignment horizontal="center" vertical="center"/>
    </xf>
    <xf numFmtId="43" fontId="6" fillId="0" borderId="17" xfId="1" applyFont="1" applyBorder="1" applyAlignment="1">
      <alignment horizontal="center" vertical="center"/>
    </xf>
    <xf numFmtId="0" fontId="7" fillId="15" borderId="4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15" borderId="11" xfId="3" applyFont="1" applyFill="1" applyBorder="1" applyAlignment="1">
      <alignment horizontal="center" vertical="center"/>
    </xf>
    <xf numFmtId="0" fontId="7" fillId="15" borderId="18" xfId="3" applyFont="1" applyFill="1" applyBorder="1" applyAlignment="1">
      <alignment horizontal="center" vertical="center"/>
    </xf>
    <xf numFmtId="0" fontId="7" fillId="15" borderId="19" xfId="3" applyFont="1" applyFill="1" applyBorder="1" applyAlignment="1">
      <alignment horizontal="center" vertical="center"/>
    </xf>
    <xf numFmtId="0" fontId="7" fillId="15" borderId="12" xfId="3" applyFont="1" applyFill="1" applyBorder="1" applyAlignment="1">
      <alignment horizontal="center" vertical="center"/>
    </xf>
    <xf numFmtId="0" fontId="7" fillId="15" borderId="20" xfId="3" applyFont="1" applyFill="1" applyBorder="1" applyAlignment="1">
      <alignment horizontal="center" vertical="center"/>
    </xf>
    <xf numFmtId="0" fontId="7" fillId="15" borderId="21" xfId="3" applyFont="1" applyFill="1" applyBorder="1" applyAlignment="1">
      <alignment horizontal="center" vertical="center"/>
    </xf>
    <xf numFmtId="0" fontId="7" fillId="15" borderId="6" xfId="3" applyFont="1" applyFill="1" applyBorder="1" applyAlignment="1">
      <alignment horizontal="center" vertical="center"/>
    </xf>
    <xf numFmtId="0" fontId="7" fillId="15" borderId="9" xfId="3" applyFont="1" applyFill="1" applyBorder="1" applyAlignment="1">
      <alignment horizontal="center" vertical="center"/>
    </xf>
    <xf numFmtId="0" fontId="7" fillId="15" borderId="6" xfId="3" applyFont="1" applyFill="1" applyBorder="1" applyAlignment="1">
      <alignment horizontal="center" vertical="justify"/>
    </xf>
    <xf numFmtId="0" fontId="7" fillId="15" borderId="9" xfId="3" applyFont="1" applyFill="1" applyBorder="1" applyAlignment="1">
      <alignment horizontal="center" vertical="justify"/>
    </xf>
    <xf numFmtId="0" fontId="12" fillId="13" borderId="4" xfId="3" applyFont="1" applyFill="1" applyBorder="1" applyAlignment="1">
      <alignment horizontal="left" vertical="center"/>
    </xf>
    <xf numFmtId="0" fontId="7" fillId="14" borderId="16" xfId="3" applyFont="1" applyFill="1" applyBorder="1" applyAlignment="1">
      <alignment horizontal="left" vertical="center"/>
    </xf>
    <xf numFmtId="43" fontId="6" fillId="0" borderId="0" xfId="1" applyFont="1" applyAlignment="1">
      <alignment horizontal="center" vertical="center"/>
    </xf>
  </cellXfs>
  <cellStyles count="8">
    <cellStyle name="Moeda" xfId="2" builtinId="4"/>
    <cellStyle name="Moeda 2" xfId="5"/>
    <cellStyle name="Normal" xfId="0" builtinId="0"/>
    <cellStyle name="Normal 3" xfId="3"/>
    <cellStyle name="Normal 3 3" xfId="4"/>
    <cellStyle name="Porcentagem 2" xfId="6"/>
    <cellStyle name="Vírgula" xfId="1" builtinId="3"/>
    <cellStyle name="Vírgula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ARDO%2001.04.2022/S&#195;O%20JO&#195;O%202019/PROPOSTA%20DE%20PREC&#807;OS%20-%20BM%2004%20-%202019%20-estru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GERAL"/>
      <sheetName val="Planilha1"/>
      <sheetName val="COMPOSIÇÃO UNIT"/>
      <sheetName val="Palco Grande Porte"/>
      <sheetName val="Palco Médio Porte"/>
      <sheetName val="Camarote Tipo A"/>
      <sheetName val="Pavilhão Aliment I Estação"/>
      <sheetName val="Pavilhão Aliment II Estaçao"/>
      <sheetName val="Pavilhão Quadrilha"/>
      <sheetName val="Pavilhão Artesanato Estação"/>
      <sheetName val="Pavilhão Repente Forro Cinema"/>
      <sheetName val="Pavilhão Polo Alto do Moura"/>
      <sheetName val="Pav Galeria Homenagiados"/>
      <sheetName val="Igreja e Cidade cenográfica"/>
      <sheetName val="Polo Monte Bom Jesus"/>
      <sheetName val="Pavilão Ativação Bodega"/>
      <sheetName val="Pav Mestre Camarão"/>
      <sheetName val="Pav Praça Alimentação"/>
      <sheetName val="Pav Bares Mestre Camarão"/>
      <sheetName val="Pav Louge 2 Restaurante"/>
      <sheetName val="Pav Louge 1"/>
      <sheetName val="Coberta A"/>
      <sheetName val="Coberta B"/>
      <sheetName val="Coberta C"/>
      <sheetName val="Espaço Coberto A e B"/>
      <sheetName val="Pórtico Tipo I"/>
      <sheetName val="Pórtico Tipo II"/>
      <sheetName val="Pórtico Tipo III"/>
      <sheetName val="Pórtico Tipo IV"/>
      <sheetName val="Pórtico Tipo V"/>
      <sheetName val="Pórtico Tipo VI"/>
      <sheetName val="Pórtico Tipo VII"/>
      <sheetName val="Pórtico Tipo VIII"/>
      <sheetName val="Pórtico Tipo IX"/>
      <sheetName val="Passarela Tipo I"/>
      <sheetName val="Passarela Tipo II"/>
      <sheetName val="Passarela Tipo III"/>
      <sheetName val="Passarela Tipo IV"/>
      <sheetName val="Fechamentos"/>
      <sheetName val="Disciplinadores"/>
      <sheetName val="Barricadas"/>
      <sheetName val="Estande Tipo I"/>
      <sheetName val="Estande Tipo II"/>
      <sheetName val="Feira de Artesanato"/>
      <sheetName val="Barraca"/>
      <sheetName val="Tablado"/>
      <sheetName val="Piso"/>
    </sheetNames>
    <sheetDataSet>
      <sheetData sheetId="0">
        <row r="46">
          <cell r="C46">
            <v>3848528.8270400008</v>
          </cell>
        </row>
      </sheetData>
      <sheetData sheetId="1">
        <row r="7">
          <cell r="AF7">
            <v>0.73799999999999999</v>
          </cell>
        </row>
      </sheetData>
      <sheetData sheetId="2"/>
      <sheetData sheetId="3"/>
      <sheetData sheetId="4">
        <row r="4">
          <cell r="O4">
            <v>0.73799999999999999</v>
          </cell>
        </row>
      </sheetData>
      <sheetData sheetId="5">
        <row r="4">
          <cell r="O4">
            <v>0.73799999999999999</v>
          </cell>
        </row>
      </sheetData>
      <sheetData sheetId="6">
        <row r="4">
          <cell r="O4">
            <v>0.73799999999999999</v>
          </cell>
        </row>
      </sheetData>
      <sheetData sheetId="7">
        <row r="4">
          <cell r="O4">
            <v>0.73799999999999999</v>
          </cell>
        </row>
      </sheetData>
      <sheetData sheetId="8">
        <row r="3">
          <cell r="O3">
            <v>0.73799999999999999</v>
          </cell>
        </row>
      </sheetData>
      <sheetData sheetId="9">
        <row r="4">
          <cell r="O4">
            <v>0.73799999999999999</v>
          </cell>
        </row>
      </sheetData>
      <sheetData sheetId="10">
        <row r="4">
          <cell r="O4">
            <v>0.73799999999999999</v>
          </cell>
        </row>
      </sheetData>
      <sheetData sheetId="11">
        <row r="4">
          <cell r="O4">
            <v>0.73799999999999999</v>
          </cell>
        </row>
      </sheetData>
      <sheetData sheetId="12">
        <row r="4">
          <cell r="O4">
            <v>0.73799999999999999</v>
          </cell>
        </row>
      </sheetData>
      <sheetData sheetId="13">
        <row r="4">
          <cell r="O4">
            <v>0.73799999999999999</v>
          </cell>
        </row>
      </sheetData>
      <sheetData sheetId="14">
        <row r="4">
          <cell r="O4">
            <v>0.73799999999999999</v>
          </cell>
        </row>
      </sheetData>
      <sheetData sheetId="15">
        <row r="4">
          <cell r="O4">
            <v>0.73799999999999999</v>
          </cell>
        </row>
      </sheetData>
      <sheetData sheetId="16">
        <row r="4">
          <cell r="O4">
            <v>0.73799999999999999</v>
          </cell>
        </row>
      </sheetData>
      <sheetData sheetId="17">
        <row r="4">
          <cell r="O4">
            <v>0.73799999999999999</v>
          </cell>
        </row>
      </sheetData>
      <sheetData sheetId="18">
        <row r="3">
          <cell r="O3">
            <v>0.73799999999999999</v>
          </cell>
        </row>
      </sheetData>
      <sheetData sheetId="19">
        <row r="4">
          <cell r="O4">
            <v>0.73799999999999999</v>
          </cell>
        </row>
      </sheetData>
      <sheetData sheetId="20"/>
      <sheetData sheetId="21">
        <row r="4">
          <cell r="O4">
            <v>0.73799999999999999</v>
          </cell>
        </row>
      </sheetData>
      <sheetData sheetId="22">
        <row r="4">
          <cell r="O4">
            <v>0.73799999999999999</v>
          </cell>
        </row>
      </sheetData>
      <sheetData sheetId="23">
        <row r="4">
          <cell r="O4">
            <v>0.73799999999999999</v>
          </cell>
        </row>
      </sheetData>
      <sheetData sheetId="24">
        <row r="4">
          <cell r="O4">
            <v>0.73799999999999999</v>
          </cell>
        </row>
      </sheetData>
      <sheetData sheetId="25"/>
      <sheetData sheetId="26">
        <row r="4">
          <cell r="O4">
            <v>0.73799999999999999</v>
          </cell>
        </row>
      </sheetData>
      <sheetData sheetId="27">
        <row r="4">
          <cell r="O4">
            <v>0.73799999999999999</v>
          </cell>
        </row>
      </sheetData>
      <sheetData sheetId="28">
        <row r="4">
          <cell r="O4">
            <v>0.73799999999999999</v>
          </cell>
        </row>
      </sheetData>
      <sheetData sheetId="29">
        <row r="4">
          <cell r="O4">
            <v>0.73799999999999999</v>
          </cell>
        </row>
      </sheetData>
      <sheetData sheetId="30">
        <row r="3">
          <cell r="O3">
            <v>0.73799999999999999</v>
          </cell>
        </row>
      </sheetData>
      <sheetData sheetId="31">
        <row r="4">
          <cell r="O4">
            <v>0.73799999999999999</v>
          </cell>
        </row>
      </sheetData>
      <sheetData sheetId="32">
        <row r="4">
          <cell r="O4">
            <v>0.73799999999999999</v>
          </cell>
        </row>
      </sheetData>
      <sheetData sheetId="33">
        <row r="4">
          <cell r="O4">
            <v>0.73799999999999999</v>
          </cell>
        </row>
      </sheetData>
      <sheetData sheetId="34">
        <row r="3">
          <cell r="O3">
            <v>0.73799999999999999</v>
          </cell>
        </row>
      </sheetData>
      <sheetData sheetId="35">
        <row r="4">
          <cell r="O4">
            <v>0.73799999999999999</v>
          </cell>
        </row>
      </sheetData>
      <sheetData sheetId="36">
        <row r="3">
          <cell r="O3">
            <v>0.73799999999999999</v>
          </cell>
        </row>
      </sheetData>
      <sheetData sheetId="37">
        <row r="3">
          <cell r="O3">
            <v>0.73799999999999999</v>
          </cell>
        </row>
      </sheetData>
      <sheetData sheetId="38">
        <row r="3">
          <cell r="O3">
            <v>0.73799999999999999</v>
          </cell>
        </row>
      </sheetData>
      <sheetData sheetId="39">
        <row r="3">
          <cell r="O3">
            <v>0.73799999999999999</v>
          </cell>
        </row>
      </sheetData>
      <sheetData sheetId="40">
        <row r="3">
          <cell r="O3">
            <v>0.73799999999999999</v>
          </cell>
        </row>
      </sheetData>
      <sheetData sheetId="41">
        <row r="3">
          <cell r="O3">
            <v>0.73799999999999999</v>
          </cell>
        </row>
      </sheetData>
      <sheetData sheetId="42">
        <row r="3">
          <cell r="O3">
            <v>0.73799999999999999</v>
          </cell>
        </row>
      </sheetData>
      <sheetData sheetId="43">
        <row r="3">
          <cell r="O3">
            <v>0.73799999999999999</v>
          </cell>
        </row>
      </sheetData>
      <sheetData sheetId="44">
        <row r="3">
          <cell r="O3">
            <v>0.73799999999999999</v>
          </cell>
        </row>
      </sheetData>
      <sheetData sheetId="45">
        <row r="3">
          <cell r="O3">
            <v>0.73799999999999999</v>
          </cell>
        </row>
      </sheetData>
      <sheetData sheetId="46">
        <row r="3">
          <cell r="O3">
            <v>0.73799999999999999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tabSelected="1" view="pageBreakPreview" zoomScale="70" zoomScaleNormal="115" zoomScaleSheetLayoutView="70" workbookViewId="0">
      <selection activeCell="C14" sqref="C14:C15"/>
    </sheetView>
  </sheetViews>
  <sheetFormatPr defaultColWidth="14.42578125" defaultRowHeight="12.75" x14ac:dyDescent="0.25"/>
  <cols>
    <col min="1" max="1" width="12.5703125" style="7" customWidth="1"/>
    <col min="2" max="2" width="18.42578125" style="1" customWidth="1"/>
    <col min="3" max="3" width="59.42578125" style="1" customWidth="1"/>
    <col min="4" max="4" width="8.85546875" style="1" customWidth="1"/>
    <col min="5" max="5" width="8" style="1" customWidth="1"/>
    <col min="6" max="16384" width="14.42578125" style="1"/>
  </cols>
  <sheetData>
    <row r="1" spans="1:42" ht="16.5" thickBot="1" x14ac:dyDescent="0.3">
      <c r="A1" s="137" t="s">
        <v>158</v>
      </c>
      <c r="B1" s="138"/>
      <c r="C1" s="138"/>
      <c r="D1" s="138"/>
      <c r="E1" s="139"/>
      <c r="F1" s="109"/>
      <c r="G1" s="109"/>
      <c r="H1" s="109"/>
    </row>
    <row r="2" spans="1:42" ht="15" customHeight="1" thickBot="1" x14ac:dyDescent="0.3">
      <c r="A2" s="2" t="s">
        <v>0</v>
      </c>
      <c r="B2" s="132" t="s">
        <v>10</v>
      </c>
      <c r="C2" s="133"/>
      <c r="D2" s="133"/>
      <c r="E2" s="134"/>
    </row>
    <row r="3" spans="1:42" s="7" customFormat="1" x14ac:dyDescent="0.25">
      <c r="A3" s="135"/>
      <c r="B3" s="136"/>
      <c r="C3" s="136"/>
      <c r="D3" s="136"/>
      <c r="E3" s="136"/>
      <c r="F3" s="1"/>
      <c r="G3" s="1"/>
      <c r="H3" s="1"/>
    </row>
    <row r="4" spans="1:42" x14ac:dyDescent="0.25">
      <c r="A4" s="5" t="s">
        <v>1</v>
      </c>
      <c r="B4" s="5" t="s">
        <v>2</v>
      </c>
      <c r="C4" s="5" t="s">
        <v>3</v>
      </c>
      <c r="D4" s="6" t="s">
        <v>4</v>
      </c>
      <c r="E4" s="6" t="s">
        <v>5</v>
      </c>
      <c r="F4" s="7"/>
      <c r="G4" s="7"/>
      <c r="H4" s="7"/>
    </row>
    <row r="5" spans="1:42" x14ac:dyDescent="0.25">
      <c r="A5" s="9" t="s">
        <v>6</v>
      </c>
      <c r="B5" s="9"/>
      <c r="C5" s="10" t="s">
        <v>11</v>
      </c>
      <c r="D5" s="10"/>
      <c r="E5" s="10"/>
    </row>
    <row r="6" spans="1:42" x14ac:dyDescent="0.25">
      <c r="A6" s="12" t="s">
        <v>12</v>
      </c>
      <c r="B6" s="12" t="s">
        <v>7</v>
      </c>
      <c r="C6" s="13" t="s">
        <v>13</v>
      </c>
      <c r="D6" s="12" t="s">
        <v>21</v>
      </c>
      <c r="E6" s="15">
        <v>15400</v>
      </c>
    </row>
    <row r="7" spans="1:42" x14ac:dyDescent="0.25">
      <c r="A7" s="12" t="s">
        <v>14</v>
      </c>
      <c r="B7" s="12" t="s">
        <v>7</v>
      </c>
      <c r="C7" s="13" t="s">
        <v>15</v>
      </c>
      <c r="D7" s="12" t="s">
        <v>4</v>
      </c>
      <c r="E7" s="12">
        <v>1040</v>
      </c>
    </row>
    <row r="8" spans="1:42" x14ac:dyDescent="0.25">
      <c r="A8" s="12" t="s">
        <v>18</v>
      </c>
      <c r="B8" s="12" t="s">
        <v>7</v>
      </c>
      <c r="C8" s="13" t="s">
        <v>16</v>
      </c>
      <c r="D8" s="12" t="s">
        <v>21</v>
      </c>
      <c r="E8" s="12">
        <v>5300</v>
      </c>
    </row>
    <row r="9" spans="1:42" x14ac:dyDescent="0.25">
      <c r="A9" s="12" t="s">
        <v>19</v>
      </c>
      <c r="B9" s="12" t="s">
        <v>7</v>
      </c>
      <c r="C9" s="13" t="s">
        <v>17</v>
      </c>
      <c r="D9" s="12" t="s">
        <v>4</v>
      </c>
      <c r="E9" s="12">
        <v>2</v>
      </c>
    </row>
    <row r="10" spans="1:42" x14ac:dyDescent="0.25">
      <c r="A10" s="12" t="s">
        <v>20</v>
      </c>
      <c r="B10" s="12" t="s">
        <v>7</v>
      </c>
      <c r="C10" s="13" t="s">
        <v>117</v>
      </c>
      <c r="D10" s="12" t="s">
        <v>8</v>
      </c>
      <c r="E10" s="12">
        <v>1</v>
      </c>
    </row>
    <row r="11" spans="1:42" x14ac:dyDescent="0.25">
      <c r="A11" s="12"/>
      <c r="B11" s="12"/>
      <c r="C11" s="13"/>
      <c r="D11" s="12"/>
      <c r="E11" s="12"/>
    </row>
    <row r="12" spans="1:42" x14ac:dyDescent="0.25">
      <c r="A12" s="131" t="s">
        <v>9</v>
      </c>
      <c r="B12" s="131"/>
      <c r="C12" s="131"/>
      <c r="D12" s="131"/>
      <c r="E12" s="131"/>
    </row>
    <row r="15" spans="1:42" s="3" customFormat="1" x14ac:dyDescent="0.25">
      <c r="A15" s="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s="3" customFormat="1" x14ac:dyDescent="0.25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20" spans="1:42" s="3" customFormat="1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</sheetData>
  <autoFilter ref="A5:E12"/>
  <mergeCells count="4">
    <mergeCell ref="A12:E12"/>
    <mergeCell ref="B2:E2"/>
    <mergeCell ref="A3:E3"/>
    <mergeCell ref="A1:E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="70" zoomScaleNormal="60" zoomScaleSheetLayoutView="70" workbookViewId="0">
      <selection activeCell="A2" sqref="A2:H2"/>
    </sheetView>
  </sheetViews>
  <sheetFormatPr defaultColWidth="14.42578125" defaultRowHeight="12.75" x14ac:dyDescent="0.25"/>
  <cols>
    <col min="1" max="1" width="12.5703125" style="7" customWidth="1"/>
    <col min="2" max="2" width="18.42578125" style="1" customWidth="1"/>
    <col min="3" max="3" width="59.42578125" style="1" customWidth="1"/>
    <col min="4" max="4" width="8.85546875" style="1" customWidth="1"/>
    <col min="5" max="5" width="8" style="1" customWidth="1"/>
    <col min="6" max="6" width="19" style="85" customWidth="1"/>
    <col min="7" max="7" width="18.7109375" style="85" customWidth="1"/>
    <col min="8" max="8" width="29.7109375" style="85" customWidth="1"/>
    <col min="9" max="16384" width="14.42578125" style="1"/>
  </cols>
  <sheetData>
    <row r="1" spans="1:8" ht="53.25" customHeight="1" thickBot="1" x14ac:dyDescent="0.3">
      <c r="A1" s="137"/>
      <c r="B1" s="138"/>
      <c r="C1" s="138"/>
      <c r="D1" s="138"/>
      <c r="E1" s="138"/>
      <c r="F1" s="138"/>
      <c r="G1" s="138"/>
      <c r="H1" s="138"/>
    </row>
    <row r="2" spans="1:8" ht="16.5" thickBot="1" x14ac:dyDescent="0.3">
      <c r="A2" s="137" t="s">
        <v>114</v>
      </c>
      <c r="B2" s="138"/>
      <c r="C2" s="138"/>
      <c r="D2" s="138"/>
      <c r="E2" s="138"/>
      <c r="F2" s="138"/>
      <c r="G2" s="138"/>
      <c r="H2" s="138"/>
    </row>
    <row r="3" spans="1:8" ht="42.75" customHeight="1" thickBot="1" x14ac:dyDescent="0.3">
      <c r="A3" s="2" t="s">
        <v>0</v>
      </c>
      <c r="B3" s="132" t="str">
        <f>RESUMO!B2</f>
        <v xml:space="preserve">SERVIÇOS DE MONTAGEM E DESMONTAGEM DE ESTRUTURA DE HORNAMENTAÇÃO DO SÃO JOÃO DA ROÇA 2024. </v>
      </c>
      <c r="C3" s="133"/>
      <c r="D3" s="133"/>
      <c r="E3" s="133"/>
      <c r="F3" s="133"/>
      <c r="G3" s="133"/>
      <c r="H3" s="133"/>
    </row>
    <row r="4" spans="1:8" ht="15" customHeight="1" x14ac:dyDescent="0.25">
      <c r="A4" s="143"/>
      <c r="B4" s="144"/>
      <c r="C4" s="144"/>
      <c r="D4" s="144"/>
      <c r="E4" s="144"/>
      <c r="F4" s="144"/>
      <c r="G4" s="144"/>
      <c r="H4" s="145"/>
    </row>
    <row r="5" spans="1:8" s="7" customFormat="1" x14ac:dyDescent="0.25">
      <c r="A5" s="4" t="s">
        <v>1</v>
      </c>
      <c r="B5" s="5" t="s">
        <v>2</v>
      </c>
      <c r="C5" s="5" t="s">
        <v>3</v>
      </c>
      <c r="D5" s="6" t="s">
        <v>4</v>
      </c>
      <c r="E5" s="6" t="s">
        <v>5</v>
      </c>
      <c r="F5" s="86" t="s">
        <v>111</v>
      </c>
      <c r="G5" s="86" t="s">
        <v>112</v>
      </c>
      <c r="H5" s="87" t="s">
        <v>113</v>
      </c>
    </row>
    <row r="6" spans="1:8" x14ac:dyDescent="0.25">
      <c r="A6" s="8" t="s">
        <v>6</v>
      </c>
      <c r="B6" s="9"/>
      <c r="C6" s="10" t="s">
        <v>11</v>
      </c>
      <c r="D6" s="10"/>
      <c r="E6" s="10"/>
      <c r="F6" s="88"/>
      <c r="G6" s="88"/>
      <c r="H6" s="89"/>
    </row>
    <row r="7" spans="1:8" x14ac:dyDescent="0.25">
      <c r="A7" s="11" t="s">
        <v>12</v>
      </c>
      <c r="B7" s="12" t="s">
        <v>7</v>
      </c>
      <c r="C7" s="13" t="s">
        <v>13</v>
      </c>
      <c r="D7" s="12" t="s">
        <v>8</v>
      </c>
      <c r="E7" s="12">
        <v>1</v>
      </c>
      <c r="F7" s="90">
        <f>'COMPOSIÇÃO UNIT'!I29</f>
        <v>112160.13</v>
      </c>
      <c r="G7" s="90">
        <f>'COMPOSIÇÃO UNIT'!I19</f>
        <v>20842.13</v>
      </c>
      <c r="H7" s="91">
        <f>TRUNC(SUM(F7:G7),2)</f>
        <v>133002.26</v>
      </c>
    </row>
    <row r="8" spans="1:8" x14ac:dyDescent="0.25">
      <c r="A8" s="11" t="s">
        <v>14</v>
      </c>
      <c r="B8" s="12" t="s">
        <v>7</v>
      </c>
      <c r="C8" s="13" t="s">
        <v>15</v>
      </c>
      <c r="D8" s="12" t="s">
        <v>8</v>
      </c>
      <c r="E8" s="12">
        <v>1</v>
      </c>
      <c r="F8" s="90">
        <f>'COMPOSIÇÃO UNIT'!I51</f>
        <v>45987.97</v>
      </c>
      <c r="G8" s="90">
        <f>'COMPOSIÇÃO UNIT'!I41</f>
        <v>13798.14</v>
      </c>
      <c r="H8" s="91">
        <f>TRUNC(SUM(F8:G8),2)</f>
        <v>59786.11</v>
      </c>
    </row>
    <row r="9" spans="1:8" x14ac:dyDescent="0.25">
      <c r="A9" s="11" t="s">
        <v>18</v>
      </c>
      <c r="B9" s="12" t="s">
        <v>7</v>
      </c>
      <c r="C9" s="13" t="s">
        <v>16</v>
      </c>
      <c r="D9" s="12" t="s">
        <v>8</v>
      </c>
      <c r="E9" s="12">
        <v>1</v>
      </c>
      <c r="F9" s="90">
        <f>'COMPOSIÇÃO UNIT'!I73</f>
        <v>33517.42</v>
      </c>
      <c r="G9" s="90">
        <f>'COMPOSIÇÃO UNIT'!I63</f>
        <v>9998.9699999999993</v>
      </c>
      <c r="H9" s="91">
        <f>TRUNC(SUM(F9:G9),2)</f>
        <v>43516.39</v>
      </c>
    </row>
    <row r="10" spans="1:8" x14ac:dyDescent="0.25">
      <c r="A10" s="93" t="s">
        <v>19</v>
      </c>
      <c r="B10" s="94" t="s">
        <v>7</v>
      </c>
      <c r="C10" s="95" t="s">
        <v>17</v>
      </c>
      <c r="D10" s="94" t="s">
        <v>8</v>
      </c>
      <c r="E10" s="94">
        <v>1</v>
      </c>
      <c r="F10" s="96">
        <f>'COMPOSIÇÃO UNIT'!I95</f>
        <v>13663.1</v>
      </c>
      <c r="G10" s="97">
        <f>'COMPOSIÇÃO UNIT'!I85</f>
        <v>2463.86</v>
      </c>
      <c r="H10" s="91">
        <f t="shared" ref="H10:H11" si="0">TRUNC(SUM(F10:G10),2)</f>
        <v>16126.96</v>
      </c>
    </row>
    <row r="11" spans="1:8" x14ac:dyDescent="0.25">
      <c r="A11" s="93" t="s">
        <v>20</v>
      </c>
      <c r="B11" s="94" t="s">
        <v>7</v>
      </c>
      <c r="C11" s="14" t="s">
        <v>117</v>
      </c>
      <c r="D11" s="94" t="s">
        <v>8</v>
      </c>
      <c r="E11" s="94">
        <v>1</v>
      </c>
      <c r="F11" s="96">
        <f>'COMPOSIÇÃO UNIT'!I116</f>
        <v>20332.82</v>
      </c>
      <c r="G11" s="97">
        <f>'COMPOSIÇÃO UNIT'!I107</f>
        <v>22701.05</v>
      </c>
      <c r="H11" s="91">
        <f t="shared" si="0"/>
        <v>43033.87</v>
      </c>
    </row>
    <row r="12" spans="1:8" x14ac:dyDescent="0.25">
      <c r="A12" s="93"/>
      <c r="B12" s="94"/>
      <c r="C12" s="95"/>
      <c r="D12" s="94"/>
      <c r="E12" s="94"/>
      <c r="F12" s="96"/>
      <c r="G12" s="97"/>
      <c r="H12" s="98"/>
    </row>
    <row r="13" spans="1:8" ht="13.5" thickBot="1" x14ac:dyDescent="0.3">
      <c r="A13" s="140" t="s">
        <v>9</v>
      </c>
      <c r="B13" s="141"/>
      <c r="C13" s="141"/>
      <c r="D13" s="141"/>
      <c r="E13" s="141"/>
      <c r="F13" s="141"/>
      <c r="G13" s="142"/>
      <c r="H13" s="92">
        <f>SUM(H7:H12)</f>
        <v>295465.59000000003</v>
      </c>
    </row>
    <row r="17" spans="1:9" s="3" customFormat="1" x14ac:dyDescent="0.25">
      <c r="A17" s="7"/>
      <c r="B17" s="1"/>
      <c r="C17" s="1"/>
      <c r="D17" s="1"/>
      <c r="E17" s="1"/>
      <c r="F17" s="85"/>
      <c r="G17" s="85"/>
      <c r="H17" s="85"/>
      <c r="I17" s="1"/>
    </row>
    <row r="18" spans="1:9" s="3" customFormat="1" x14ac:dyDescent="0.25">
      <c r="A18" s="7"/>
      <c r="B18" s="1"/>
      <c r="C18" s="1"/>
      <c r="D18" s="1"/>
      <c r="E18" s="1"/>
      <c r="F18" s="85"/>
      <c r="G18" s="85"/>
      <c r="H18" s="85"/>
      <c r="I18" s="1"/>
    </row>
    <row r="22" spans="1:9" s="3" customFormat="1" x14ac:dyDescent="0.25">
      <c r="A22" s="7"/>
      <c r="B22" s="1"/>
      <c r="C22" s="1"/>
      <c r="D22" s="1"/>
      <c r="E22" s="1"/>
      <c r="F22" s="85"/>
      <c r="G22" s="85"/>
      <c r="H22" s="85"/>
      <c r="I22" s="1"/>
    </row>
  </sheetData>
  <autoFilter ref="A6:H13"/>
  <mergeCells count="5">
    <mergeCell ref="A13:G13"/>
    <mergeCell ref="A1:H1"/>
    <mergeCell ref="A2:H2"/>
    <mergeCell ref="B3:H3"/>
    <mergeCell ref="A4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7"/>
  <sheetViews>
    <sheetView view="pageBreakPreview" topLeftCell="A108" zoomScaleNormal="100" zoomScaleSheetLayoutView="100" workbookViewId="0">
      <selection activeCell="G102" sqref="G102"/>
    </sheetView>
  </sheetViews>
  <sheetFormatPr defaultColWidth="14.42578125" defaultRowHeight="15" customHeight="1" x14ac:dyDescent="0.25"/>
  <cols>
    <col min="1" max="1" width="8.7109375" style="16" customWidth="1"/>
    <col min="2" max="4" width="13" style="16" customWidth="1"/>
    <col min="5" max="5" width="31" style="16" customWidth="1"/>
    <col min="6" max="6" width="10.42578125" style="16" customWidth="1"/>
    <col min="7" max="7" width="18.28515625" style="17" customWidth="1"/>
    <col min="8" max="8" width="14.140625" style="16" customWidth="1"/>
    <col min="9" max="19" width="18.85546875" style="16" customWidth="1"/>
    <col min="20" max="20" width="10.42578125" style="18" customWidth="1"/>
    <col min="21" max="21" width="42.7109375" style="18" hidden="1" customWidth="1"/>
    <col min="22" max="22" width="7.140625" style="18" hidden="1" customWidth="1"/>
    <col min="23" max="23" width="14.5703125" style="18" hidden="1" customWidth="1"/>
    <col min="24" max="24" width="8.28515625" style="18" hidden="1" customWidth="1"/>
    <col min="25" max="25" width="14.5703125" style="18" bestFit="1" customWidth="1"/>
    <col min="26" max="26" width="4.42578125" style="18" customWidth="1"/>
    <col min="27" max="27" width="18" style="19" bestFit="1" customWidth="1"/>
    <col min="28" max="28" width="13" style="18" customWidth="1"/>
    <col min="29" max="29" width="3.85546875" style="18" customWidth="1"/>
    <col min="30" max="30" width="14.42578125" style="20"/>
    <col min="31" max="16384" width="14.42578125" style="18"/>
  </cols>
  <sheetData>
    <row r="1" spans="1:37" s="1" customFormat="1" ht="15.75" x14ac:dyDescent="0.25">
      <c r="A1" s="147" t="s">
        <v>157</v>
      </c>
      <c r="B1" s="147"/>
      <c r="C1" s="147"/>
      <c r="D1" s="147"/>
      <c r="E1" s="147"/>
      <c r="F1" s="147"/>
      <c r="G1" s="147"/>
      <c r="H1" s="147"/>
      <c r="I1" s="147"/>
    </row>
    <row r="2" spans="1:37" s="1" customFormat="1" ht="42.75" customHeight="1" x14ac:dyDescent="0.25">
      <c r="A2" s="110" t="s">
        <v>0</v>
      </c>
      <c r="B2" s="146" t="str">
        <f>RESUMO!B2</f>
        <v xml:space="preserve">SERVIÇOS DE MONTAGEM E DESMONTAGEM DE ESTRUTURA DE HORNAMENTAÇÃO DO SÃO JOÃO DA ROÇA 2024. </v>
      </c>
      <c r="C2" s="146"/>
      <c r="D2" s="146"/>
      <c r="E2" s="146"/>
      <c r="F2" s="146"/>
      <c r="G2" s="146"/>
      <c r="H2" s="146"/>
      <c r="I2" s="146"/>
    </row>
    <row r="3" spans="1:37" s="1" customFormat="1" ht="1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</row>
    <row r="5" spans="1:37" ht="15" customHeight="1" x14ac:dyDescent="0.25">
      <c r="A5" s="53"/>
      <c r="B5" s="54"/>
      <c r="C5" s="54"/>
      <c r="D5" s="54"/>
      <c r="E5" s="54"/>
      <c r="F5" s="54"/>
      <c r="G5" s="55"/>
      <c r="H5" s="54"/>
      <c r="I5" s="56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37" ht="30" customHeight="1" x14ac:dyDescent="0.25">
      <c r="A6" s="105" t="s">
        <v>67</v>
      </c>
      <c r="B6" s="106"/>
      <c r="C6" s="106"/>
      <c r="D6" s="106"/>
      <c r="E6" s="158" t="s">
        <v>68</v>
      </c>
      <c r="F6" s="159"/>
      <c r="G6" s="159"/>
      <c r="H6" s="159"/>
      <c r="I6" s="160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148"/>
      <c r="V6" s="148"/>
      <c r="W6" s="23"/>
      <c r="X6" s="23"/>
      <c r="Y6" s="23"/>
      <c r="Z6" s="24"/>
      <c r="AA6" s="25">
        <f>[1]RESUMO!C46</f>
        <v>3848528.8270400008</v>
      </c>
      <c r="AB6" s="23"/>
      <c r="AD6" s="26"/>
      <c r="AE6" s="27"/>
      <c r="AF6" s="22"/>
      <c r="AG6" s="22"/>
      <c r="AH6" s="22"/>
      <c r="AI6" s="22"/>
      <c r="AJ6" s="22"/>
      <c r="AK6" s="22"/>
    </row>
    <row r="7" spans="1:37" ht="15" customHeight="1" x14ac:dyDescent="0.25">
      <c r="A7" s="155" t="s">
        <v>23</v>
      </c>
      <c r="B7" s="155"/>
      <c r="C7" s="47" t="s">
        <v>115</v>
      </c>
      <c r="D7" s="47" t="s">
        <v>116</v>
      </c>
      <c r="E7" s="47" t="s">
        <v>7</v>
      </c>
      <c r="F7" s="28" t="s">
        <v>22</v>
      </c>
      <c r="G7" s="111" t="s">
        <v>24</v>
      </c>
      <c r="H7" s="28" t="s">
        <v>25</v>
      </c>
      <c r="I7" s="28" t="s">
        <v>26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2"/>
      <c r="U7" s="30"/>
      <c r="V7" s="148"/>
      <c r="W7" s="148"/>
      <c r="X7" s="31"/>
      <c r="Y7" s="32">
        <v>15.95</v>
      </c>
      <c r="Z7" s="16"/>
      <c r="AA7" s="33"/>
      <c r="AB7" s="34"/>
      <c r="AD7" s="26"/>
      <c r="AE7" s="27"/>
      <c r="AF7" s="22"/>
      <c r="AG7" s="22"/>
      <c r="AH7" s="22"/>
      <c r="AI7" s="22"/>
      <c r="AJ7" s="22"/>
      <c r="AK7" s="22"/>
    </row>
    <row r="8" spans="1:37" ht="30" x14ac:dyDescent="0.25">
      <c r="A8" s="155"/>
      <c r="B8" s="155"/>
      <c r="C8" s="101" t="s">
        <v>129</v>
      </c>
      <c r="D8" s="101">
        <v>4083</v>
      </c>
      <c r="E8" s="101" t="s">
        <v>132</v>
      </c>
      <c r="F8" s="102" t="s">
        <v>133</v>
      </c>
      <c r="G8" s="103">
        <f>1*2*15</f>
        <v>30</v>
      </c>
      <c r="H8" s="112">
        <v>35.58</v>
      </c>
      <c r="I8" s="113">
        <f>G8*H8</f>
        <v>1067.3999999999999</v>
      </c>
      <c r="J8" s="36"/>
      <c r="K8" s="36"/>
      <c r="L8" s="36"/>
      <c r="M8" s="36"/>
      <c r="N8" s="36"/>
      <c r="O8" s="36"/>
      <c r="P8" s="36"/>
      <c r="Q8" s="36"/>
      <c r="R8" s="36"/>
      <c r="S8" s="36"/>
      <c r="T8" s="27"/>
      <c r="U8" s="30"/>
      <c r="V8" s="148"/>
      <c r="W8" s="148"/>
      <c r="X8" s="31"/>
      <c r="Y8" s="32">
        <v>8.1</v>
      </c>
      <c r="Z8" s="16"/>
      <c r="AA8" s="33"/>
      <c r="AB8" s="34"/>
      <c r="AD8" s="26"/>
      <c r="AE8" s="27"/>
      <c r="AF8" s="22"/>
      <c r="AG8" s="22"/>
      <c r="AH8" s="22"/>
      <c r="AI8" s="22"/>
      <c r="AJ8" s="22"/>
      <c r="AK8" s="22"/>
    </row>
    <row r="9" spans="1:37" x14ac:dyDescent="0.25">
      <c r="A9" s="155"/>
      <c r="B9" s="155"/>
      <c r="C9" s="101" t="s">
        <v>129</v>
      </c>
      <c r="D9" s="101">
        <v>242</v>
      </c>
      <c r="E9" s="101" t="s">
        <v>134</v>
      </c>
      <c r="F9" s="102" t="s">
        <v>133</v>
      </c>
      <c r="G9" s="103">
        <v>220</v>
      </c>
      <c r="H9" s="112">
        <v>16.09</v>
      </c>
      <c r="I9" s="113">
        <f>G9*H9</f>
        <v>3539.8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27"/>
      <c r="U9" s="30"/>
      <c r="V9" s="148"/>
      <c r="W9" s="148"/>
      <c r="X9" s="31"/>
      <c r="Y9" s="32">
        <v>5.25</v>
      </c>
      <c r="Z9" s="16"/>
      <c r="AA9" s="33"/>
      <c r="AB9" s="34"/>
      <c r="AD9" s="26"/>
      <c r="AE9" s="27"/>
      <c r="AF9" s="22"/>
      <c r="AG9" s="22"/>
      <c r="AH9" s="22"/>
      <c r="AI9" s="22"/>
      <c r="AJ9" s="22"/>
      <c r="AK9" s="22"/>
    </row>
    <row r="10" spans="1:37" ht="30" x14ac:dyDescent="0.25">
      <c r="A10" s="155"/>
      <c r="B10" s="155"/>
      <c r="C10" s="101" t="s">
        <v>129</v>
      </c>
      <c r="D10" s="101">
        <v>44497</v>
      </c>
      <c r="E10" s="101" t="s">
        <v>135</v>
      </c>
      <c r="F10" s="102" t="s">
        <v>133</v>
      </c>
      <c r="G10" s="103">
        <v>220</v>
      </c>
      <c r="H10" s="112">
        <v>23.64</v>
      </c>
      <c r="I10" s="113">
        <f>G10*H10</f>
        <v>5200.8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27"/>
      <c r="U10" s="30"/>
      <c r="V10" s="148"/>
      <c r="W10" s="148"/>
      <c r="X10" s="31"/>
      <c r="Y10" s="32">
        <v>6.8</v>
      </c>
      <c r="Z10" s="16"/>
      <c r="AA10" s="33"/>
      <c r="AB10" s="34"/>
      <c r="AD10" s="26"/>
      <c r="AE10" s="27"/>
      <c r="AF10" s="22"/>
      <c r="AG10" s="22"/>
      <c r="AH10" s="22"/>
      <c r="AI10" s="22"/>
      <c r="AJ10" s="22"/>
      <c r="AK10" s="22"/>
    </row>
    <row r="11" spans="1:37" hidden="1" x14ac:dyDescent="0.25">
      <c r="A11" s="114"/>
      <c r="B11" s="114"/>
      <c r="C11" s="114"/>
      <c r="D11" s="114"/>
      <c r="E11" s="115"/>
      <c r="F11" s="102"/>
      <c r="G11" s="116"/>
      <c r="H11" s="117"/>
      <c r="I11" s="3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27"/>
      <c r="U11" s="30"/>
      <c r="V11" s="148"/>
      <c r="W11" s="148"/>
      <c r="X11" s="31"/>
      <c r="Y11" s="32">
        <v>6.8</v>
      </c>
      <c r="Z11" s="16"/>
      <c r="AA11" s="33"/>
      <c r="AB11" s="34"/>
      <c r="AD11" s="26"/>
      <c r="AE11" s="27"/>
      <c r="AF11" s="22"/>
      <c r="AG11" s="22"/>
      <c r="AH11" s="22"/>
      <c r="AI11" s="22"/>
      <c r="AJ11" s="22"/>
      <c r="AK11" s="22"/>
    </row>
    <row r="12" spans="1:37" hidden="1" x14ac:dyDescent="0.25">
      <c r="A12" s="114"/>
      <c r="B12" s="114"/>
      <c r="C12" s="114"/>
      <c r="D12" s="114"/>
      <c r="E12" s="115"/>
      <c r="F12" s="102"/>
      <c r="G12" s="116"/>
      <c r="H12" s="117"/>
      <c r="I12" s="3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27"/>
      <c r="U12" s="30"/>
      <c r="V12" s="148"/>
      <c r="W12" s="31"/>
      <c r="X12" s="31"/>
      <c r="Y12" s="32">
        <v>6.75</v>
      </c>
      <c r="Z12" s="16"/>
      <c r="AA12" s="33"/>
      <c r="AB12" s="34"/>
      <c r="AD12" s="26"/>
      <c r="AE12" s="27"/>
      <c r="AF12" s="22"/>
      <c r="AG12" s="22"/>
      <c r="AH12" s="22"/>
      <c r="AI12" s="22"/>
      <c r="AJ12" s="22"/>
      <c r="AK12" s="22"/>
    </row>
    <row r="13" spans="1:37" hidden="1" x14ac:dyDescent="0.25">
      <c r="A13" s="114"/>
      <c r="B13" s="114"/>
      <c r="C13" s="114"/>
      <c r="D13" s="114"/>
      <c r="E13" s="115"/>
      <c r="F13" s="102"/>
      <c r="G13" s="116"/>
      <c r="H13" s="117"/>
      <c r="I13" s="3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27"/>
      <c r="U13" s="30"/>
      <c r="V13" s="16"/>
      <c r="W13" s="31"/>
      <c r="X13" s="31"/>
      <c r="Y13" s="32">
        <v>7</v>
      </c>
      <c r="Z13" s="16"/>
      <c r="AA13" s="33"/>
      <c r="AB13" s="16"/>
      <c r="AD13" s="27"/>
      <c r="AE13" s="22"/>
      <c r="AF13" s="22"/>
      <c r="AG13" s="22"/>
      <c r="AH13" s="22"/>
      <c r="AI13" s="22"/>
      <c r="AJ13" s="22"/>
    </row>
    <row r="14" spans="1:37" hidden="1" x14ac:dyDescent="0.25">
      <c r="A14" s="114"/>
      <c r="B14" s="114"/>
      <c r="C14" s="114"/>
      <c r="D14" s="114"/>
      <c r="E14" s="115"/>
      <c r="F14" s="102"/>
      <c r="G14" s="116"/>
      <c r="H14" s="117"/>
      <c r="I14" s="3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27"/>
      <c r="U14" s="37"/>
      <c r="V14" s="38"/>
      <c r="AD14" s="27"/>
      <c r="AE14" s="22"/>
      <c r="AF14" s="22"/>
      <c r="AG14" s="22"/>
      <c r="AH14" s="22"/>
      <c r="AI14" s="22"/>
      <c r="AJ14" s="22"/>
    </row>
    <row r="15" spans="1:37" x14ac:dyDescent="0.25">
      <c r="A15" s="114"/>
      <c r="B15" s="114"/>
      <c r="C15" s="114"/>
      <c r="D15" s="114"/>
      <c r="E15" s="149"/>
      <c r="F15" s="150"/>
      <c r="G15" s="151" t="s">
        <v>27</v>
      </c>
      <c r="H15" s="152"/>
      <c r="I15" s="39">
        <f>SUM(I8:I14)</f>
        <v>9808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22"/>
      <c r="AD15" s="27"/>
      <c r="AE15" s="22"/>
      <c r="AF15" s="22"/>
      <c r="AG15" s="22"/>
      <c r="AH15" s="22"/>
      <c r="AI15" s="22"/>
      <c r="AJ15" s="22"/>
    </row>
    <row r="16" spans="1:37" ht="28.5" x14ac:dyDescent="0.25">
      <c r="A16" s="114"/>
      <c r="B16" s="114"/>
      <c r="C16" s="114"/>
      <c r="D16" s="114"/>
      <c r="E16" s="150"/>
      <c r="F16" s="150"/>
      <c r="G16" s="118" t="s">
        <v>28</v>
      </c>
      <c r="H16" s="119">
        <v>0.70109999999999995</v>
      </c>
      <c r="I16" s="41">
        <f>I15*H16</f>
        <v>6876.3887999999997</v>
      </c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22"/>
      <c r="U16" s="19"/>
      <c r="W16" s="43"/>
      <c r="AD16" s="27"/>
      <c r="AE16" s="22"/>
      <c r="AF16" s="22"/>
      <c r="AG16" s="22"/>
      <c r="AH16" s="22"/>
      <c r="AI16" s="22"/>
      <c r="AJ16" s="22"/>
    </row>
    <row r="17" spans="1:36" x14ac:dyDescent="0.25">
      <c r="A17" s="114"/>
      <c r="B17" s="114"/>
      <c r="C17" s="114"/>
      <c r="D17" s="114"/>
      <c r="E17" s="150"/>
      <c r="F17" s="150"/>
      <c r="G17" s="153" t="s">
        <v>29</v>
      </c>
      <c r="H17" s="150"/>
      <c r="I17" s="39">
        <f>SUM(I15:I16)</f>
        <v>16684.388800000001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22"/>
      <c r="W17" s="43"/>
      <c r="AD17" s="27"/>
      <c r="AE17" s="22"/>
      <c r="AF17" s="22"/>
      <c r="AG17" s="22"/>
      <c r="AH17" s="22"/>
      <c r="AI17" s="22"/>
      <c r="AJ17" s="22"/>
    </row>
    <row r="18" spans="1:36" x14ac:dyDescent="0.25">
      <c r="A18" s="114"/>
      <c r="B18" s="114"/>
      <c r="C18" s="114"/>
      <c r="D18" s="114"/>
      <c r="E18" s="150"/>
      <c r="F18" s="150"/>
      <c r="G18" s="120" t="s">
        <v>30</v>
      </c>
      <c r="H18" s="121">
        <v>0.2492</v>
      </c>
      <c r="I18" s="41">
        <f>I17*H18</f>
        <v>4157.7496889600006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22"/>
      <c r="U18" s="19"/>
      <c r="W18" s="43"/>
      <c r="AD18" s="27"/>
      <c r="AE18" s="22"/>
      <c r="AF18" s="22"/>
      <c r="AG18" s="22"/>
      <c r="AH18" s="22"/>
      <c r="AI18" s="22"/>
      <c r="AJ18" s="22"/>
    </row>
    <row r="19" spans="1:36" ht="15" customHeight="1" x14ac:dyDescent="0.25">
      <c r="A19" s="114"/>
      <c r="B19" s="114"/>
      <c r="C19" s="114"/>
      <c r="D19" s="114"/>
      <c r="E19" s="150"/>
      <c r="F19" s="150"/>
      <c r="G19" s="154" t="s">
        <v>31</v>
      </c>
      <c r="H19" s="150"/>
      <c r="I19" s="44">
        <f>TRUNC(I17+I18,2)</f>
        <v>20842.13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2"/>
      <c r="AD19" s="27"/>
      <c r="AE19" s="22"/>
      <c r="AF19" s="22"/>
      <c r="AG19" s="22"/>
      <c r="AH19" s="22"/>
      <c r="AI19" s="22"/>
      <c r="AJ19" s="22"/>
    </row>
    <row r="20" spans="1:36" x14ac:dyDescent="0.25">
      <c r="A20" s="155" t="s">
        <v>32</v>
      </c>
      <c r="B20" s="46"/>
      <c r="C20" s="46"/>
      <c r="D20" s="46"/>
      <c r="E20" s="47" t="s">
        <v>7</v>
      </c>
      <c r="F20" s="28" t="s">
        <v>22</v>
      </c>
      <c r="G20" s="111" t="s">
        <v>24</v>
      </c>
      <c r="H20" s="28" t="s">
        <v>25</v>
      </c>
      <c r="I20" s="28" t="s">
        <v>26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2"/>
      <c r="U20" s="48"/>
      <c r="AD20" s="27"/>
      <c r="AE20" s="22"/>
      <c r="AF20" s="22"/>
      <c r="AG20" s="22"/>
      <c r="AH20" s="22"/>
      <c r="AI20" s="22"/>
      <c r="AJ20" s="22"/>
    </row>
    <row r="21" spans="1:36" x14ac:dyDescent="0.25">
      <c r="A21" s="155"/>
      <c r="B21" s="49" t="s">
        <v>33</v>
      </c>
      <c r="C21" s="49"/>
      <c r="D21" s="49"/>
      <c r="E21" s="50" t="s">
        <v>34</v>
      </c>
      <c r="F21" s="102" t="s">
        <v>35</v>
      </c>
      <c r="G21" s="122">
        <v>1</v>
      </c>
      <c r="H21" s="113">
        <f>'COMPOSIÇÃO AUXI'!M10</f>
        <v>83160</v>
      </c>
      <c r="I21" s="35">
        <f t="shared" ref="I21:I26" si="0">G21*H21</f>
        <v>83160</v>
      </c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22"/>
      <c r="AD21" s="27"/>
      <c r="AE21" s="22"/>
      <c r="AF21" s="22"/>
      <c r="AG21" s="22"/>
      <c r="AH21" s="22"/>
      <c r="AI21" s="22"/>
      <c r="AJ21" s="22"/>
    </row>
    <row r="22" spans="1:36" x14ac:dyDescent="0.25">
      <c r="A22" s="155"/>
      <c r="B22" s="49" t="s">
        <v>36</v>
      </c>
      <c r="C22" s="49"/>
      <c r="D22" s="49"/>
      <c r="E22" s="50" t="s">
        <v>37</v>
      </c>
      <c r="F22" s="102" t="s">
        <v>38</v>
      </c>
      <c r="G22" s="122">
        <v>1</v>
      </c>
      <c r="H22" s="113">
        <f>'COMPOSIÇÃO AUXI'!M17</f>
        <v>4554.2599999999993</v>
      </c>
      <c r="I22" s="35">
        <f t="shared" si="0"/>
        <v>4554.2599999999993</v>
      </c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22"/>
      <c r="AD22" s="27"/>
      <c r="AE22" s="22"/>
      <c r="AF22" s="22"/>
      <c r="AG22" s="22"/>
      <c r="AH22" s="22"/>
      <c r="AI22" s="22"/>
      <c r="AJ22" s="22"/>
    </row>
    <row r="23" spans="1:36" ht="31.5" customHeight="1" x14ac:dyDescent="0.25">
      <c r="A23" s="155"/>
      <c r="B23" s="49" t="s">
        <v>39</v>
      </c>
      <c r="C23" s="49"/>
      <c r="D23" s="49"/>
      <c r="E23" s="50" t="s">
        <v>145</v>
      </c>
      <c r="F23" s="102" t="s">
        <v>35</v>
      </c>
      <c r="G23" s="122">
        <v>1</v>
      </c>
      <c r="H23" s="113">
        <f>'COMPOSIÇÃO AUXI'!M24</f>
        <v>536.25</v>
      </c>
      <c r="I23" s="35">
        <f t="shared" si="0"/>
        <v>536.25</v>
      </c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22"/>
      <c r="AD23" s="27"/>
      <c r="AE23" s="22"/>
      <c r="AF23" s="22"/>
      <c r="AG23" s="22"/>
      <c r="AH23" s="22"/>
      <c r="AI23" s="22"/>
      <c r="AJ23" s="22"/>
    </row>
    <row r="24" spans="1:36" ht="15.75" customHeight="1" x14ac:dyDescent="0.25">
      <c r="A24" s="156" t="s">
        <v>41</v>
      </c>
      <c r="B24" s="49" t="s">
        <v>42</v>
      </c>
      <c r="C24" s="49"/>
      <c r="D24" s="49"/>
      <c r="E24" s="50" t="s">
        <v>43</v>
      </c>
      <c r="F24" s="102" t="s">
        <v>38</v>
      </c>
      <c r="G24" s="122">
        <v>1</v>
      </c>
      <c r="H24" s="113">
        <f>'COMPOSIÇÃO AUXI'!M24</f>
        <v>536.25</v>
      </c>
      <c r="I24" s="35">
        <f t="shared" si="0"/>
        <v>536.25</v>
      </c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22"/>
      <c r="AD24" s="27"/>
      <c r="AE24" s="22"/>
      <c r="AF24" s="22"/>
      <c r="AG24" s="22"/>
      <c r="AH24" s="22"/>
      <c r="AI24" s="22"/>
      <c r="AJ24" s="22"/>
    </row>
    <row r="25" spans="1:36" ht="15.75" customHeight="1" x14ac:dyDescent="0.25">
      <c r="A25" s="156"/>
      <c r="B25" s="49" t="s">
        <v>44</v>
      </c>
      <c r="C25" s="49"/>
      <c r="D25" s="49"/>
      <c r="E25" s="50" t="s">
        <v>45</v>
      </c>
      <c r="F25" s="102" t="s">
        <v>38</v>
      </c>
      <c r="G25" s="122">
        <v>1</v>
      </c>
      <c r="H25" s="113">
        <f>'COMPOSIÇÃO AUXI'!M29</f>
        <v>418.99</v>
      </c>
      <c r="I25" s="35">
        <f t="shared" si="0"/>
        <v>418.99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22"/>
      <c r="AD25" s="27"/>
      <c r="AE25" s="22"/>
      <c r="AF25" s="22"/>
      <c r="AG25" s="22"/>
      <c r="AH25" s="22"/>
      <c r="AI25" s="22"/>
      <c r="AJ25" s="22"/>
    </row>
    <row r="26" spans="1:36" ht="15.75" customHeight="1" x14ac:dyDescent="0.25">
      <c r="A26" s="156"/>
      <c r="B26" s="49" t="s">
        <v>46</v>
      </c>
      <c r="C26" s="49"/>
      <c r="D26" s="49"/>
      <c r="E26" s="50" t="s">
        <v>47</v>
      </c>
      <c r="F26" s="102" t="s">
        <v>38</v>
      </c>
      <c r="G26" s="122">
        <v>1</v>
      </c>
      <c r="H26" s="113">
        <f>'COMPOSIÇÃO AUXI'!M39</f>
        <v>579.82000000000005</v>
      </c>
      <c r="I26" s="35">
        <f t="shared" si="0"/>
        <v>579.82000000000005</v>
      </c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22"/>
      <c r="AD26" s="27"/>
      <c r="AE26" s="22"/>
      <c r="AF26" s="22"/>
      <c r="AG26" s="22"/>
      <c r="AH26" s="22"/>
      <c r="AI26" s="22"/>
      <c r="AJ26" s="22"/>
    </row>
    <row r="27" spans="1:36" ht="15.75" customHeight="1" x14ac:dyDescent="0.25">
      <c r="A27" s="157"/>
      <c r="B27" s="157"/>
      <c r="C27" s="123"/>
      <c r="D27" s="123"/>
      <c r="E27" s="149"/>
      <c r="F27" s="150"/>
      <c r="G27" s="153" t="s">
        <v>27</v>
      </c>
      <c r="H27" s="150"/>
      <c r="I27" s="39">
        <f>SUM(I21:I26)</f>
        <v>89785.57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22"/>
      <c r="AD27" s="27"/>
      <c r="AE27" s="22"/>
      <c r="AF27" s="22"/>
      <c r="AG27" s="22"/>
      <c r="AH27" s="22"/>
      <c r="AI27" s="22"/>
      <c r="AJ27" s="22"/>
    </row>
    <row r="28" spans="1:36" ht="15.75" customHeight="1" x14ac:dyDescent="0.25">
      <c r="A28" s="157"/>
      <c r="B28" s="157"/>
      <c r="C28" s="123"/>
      <c r="D28" s="123"/>
      <c r="E28" s="150"/>
      <c r="F28" s="150"/>
      <c r="G28" s="120" t="s">
        <v>30</v>
      </c>
      <c r="H28" s="121">
        <v>0.2492</v>
      </c>
      <c r="I28" s="41">
        <f>I27*H28</f>
        <v>22374.564044000002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36" ht="15.75" customHeight="1" x14ac:dyDescent="0.25">
      <c r="A29" s="157"/>
      <c r="B29" s="157"/>
      <c r="C29" s="123"/>
      <c r="D29" s="123"/>
      <c r="E29" s="150"/>
      <c r="F29" s="150"/>
      <c r="G29" s="154" t="s">
        <v>48</v>
      </c>
      <c r="H29" s="150"/>
      <c r="I29" s="44">
        <f>TRUNC(SUM(I27:I28),2)</f>
        <v>112160.13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36" ht="15" customHeight="1" x14ac:dyDescent="0.25">
      <c r="A30" s="161" t="s">
        <v>49</v>
      </c>
      <c r="B30" s="150"/>
      <c r="C30" s="150"/>
      <c r="D30" s="150"/>
      <c r="E30" s="150"/>
      <c r="F30" s="150"/>
      <c r="G30" s="150"/>
      <c r="H30" s="150"/>
      <c r="I30" s="51">
        <f>I29+I19</f>
        <v>133002.26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</row>
    <row r="31" spans="1:36" ht="15" customHeight="1" x14ac:dyDescent="0.25">
      <c r="A31" s="124"/>
      <c r="B31" s="124"/>
      <c r="C31" s="124"/>
      <c r="D31" s="124"/>
      <c r="E31" s="124"/>
      <c r="F31" s="124"/>
      <c r="G31" s="125"/>
      <c r="H31" s="124"/>
      <c r="I31" s="12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36" ht="15" customHeight="1" x14ac:dyDescent="0.25">
      <c r="A32" s="126" t="s">
        <v>140</v>
      </c>
      <c r="B32" s="126"/>
      <c r="C32" s="126"/>
      <c r="D32" s="126"/>
      <c r="E32" s="162" t="s">
        <v>136</v>
      </c>
      <c r="F32" s="150"/>
      <c r="G32" s="150"/>
      <c r="H32" s="150"/>
      <c r="I32" s="15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26.25" customHeight="1" x14ac:dyDescent="0.25">
      <c r="A33" s="155" t="s">
        <v>23</v>
      </c>
      <c r="B33" s="155"/>
      <c r="C33" s="47" t="s">
        <v>115</v>
      </c>
      <c r="D33" s="47" t="s">
        <v>116</v>
      </c>
      <c r="E33" s="47" t="s">
        <v>7</v>
      </c>
      <c r="F33" s="28" t="s">
        <v>22</v>
      </c>
      <c r="G33" s="111" t="s">
        <v>24</v>
      </c>
      <c r="H33" s="28" t="s">
        <v>25</v>
      </c>
      <c r="I33" s="28" t="s">
        <v>26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26.25" customHeight="1" x14ac:dyDescent="0.25">
      <c r="A34" s="155"/>
      <c r="B34" s="155"/>
      <c r="C34" s="101" t="s">
        <v>129</v>
      </c>
      <c r="D34" s="101">
        <v>4083</v>
      </c>
      <c r="E34" s="101" t="s">
        <v>132</v>
      </c>
      <c r="F34" s="102" t="s">
        <v>133</v>
      </c>
      <c r="G34" s="103">
        <v>15</v>
      </c>
      <c r="H34" s="112">
        <v>35.58</v>
      </c>
      <c r="I34" s="113">
        <f>G34*H34</f>
        <v>533.69999999999993</v>
      </c>
      <c r="J34" s="36"/>
      <c r="K34" s="36"/>
      <c r="L34" s="36"/>
      <c r="M34" s="36"/>
      <c r="N34" s="36"/>
      <c r="O34" s="36"/>
      <c r="P34" s="36"/>
      <c r="Q34" s="36"/>
      <c r="R34" s="36"/>
      <c r="S34" s="36"/>
    </row>
    <row r="35" spans="1:19" ht="26.25" customHeight="1" x14ac:dyDescent="0.25">
      <c r="A35" s="155"/>
      <c r="B35" s="155"/>
      <c r="C35" s="101" t="s">
        <v>129</v>
      </c>
      <c r="D35" s="101">
        <v>242</v>
      </c>
      <c r="E35" s="101" t="s">
        <v>134</v>
      </c>
      <c r="F35" s="102" t="s">
        <v>133</v>
      </c>
      <c r="G35" s="103">
        <v>150</v>
      </c>
      <c r="H35" s="112">
        <v>16.09</v>
      </c>
      <c r="I35" s="113">
        <f>G35*H35</f>
        <v>2413.5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</row>
    <row r="36" spans="1:19" ht="33.75" customHeight="1" x14ac:dyDescent="0.25">
      <c r="A36" s="155"/>
      <c r="B36" s="155"/>
      <c r="C36" s="101" t="s">
        <v>129</v>
      </c>
      <c r="D36" s="101">
        <v>44497</v>
      </c>
      <c r="E36" s="101" t="s">
        <v>135</v>
      </c>
      <c r="F36" s="102" t="s">
        <v>133</v>
      </c>
      <c r="G36" s="103">
        <v>150</v>
      </c>
      <c r="H36" s="112">
        <v>23.64</v>
      </c>
      <c r="I36" s="113">
        <f>G36*H36</f>
        <v>3546</v>
      </c>
      <c r="J36" s="36"/>
      <c r="K36" s="36"/>
      <c r="L36" s="36"/>
      <c r="M36" s="36"/>
      <c r="N36" s="36"/>
      <c r="O36" s="36"/>
      <c r="P36" s="36"/>
      <c r="Q36" s="36"/>
      <c r="R36" s="36"/>
      <c r="S36" s="36"/>
    </row>
    <row r="37" spans="1:19" ht="15" customHeight="1" x14ac:dyDescent="0.25">
      <c r="A37" s="114"/>
      <c r="B37" s="114"/>
      <c r="C37" s="114"/>
      <c r="D37" s="114"/>
      <c r="E37" s="149"/>
      <c r="F37" s="150"/>
      <c r="G37" s="151" t="s">
        <v>27</v>
      </c>
      <c r="H37" s="152"/>
      <c r="I37" s="39">
        <f>SUM(I34:I36)</f>
        <v>6493.2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</row>
    <row r="38" spans="1:19" ht="28.5" x14ac:dyDescent="0.25">
      <c r="A38" s="114"/>
      <c r="B38" s="114"/>
      <c r="C38" s="114"/>
      <c r="D38" s="114"/>
      <c r="E38" s="150"/>
      <c r="F38" s="150"/>
      <c r="G38" s="118" t="s">
        <v>28</v>
      </c>
      <c r="H38" s="119">
        <v>0.70109999999999995</v>
      </c>
      <c r="I38" s="41">
        <f>I37*H38</f>
        <v>4552.3825199999992</v>
      </c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x14ac:dyDescent="0.25">
      <c r="A39" s="114"/>
      <c r="B39" s="114"/>
      <c r="C39" s="114"/>
      <c r="D39" s="114"/>
      <c r="E39" s="150"/>
      <c r="F39" s="150"/>
      <c r="G39" s="153" t="s">
        <v>29</v>
      </c>
      <c r="H39" s="150"/>
      <c r="I39" s="39">
        <f>SUM(I37:I38)</f>
        <v>11045.58252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1:19" ht="15" customHeight="1" x14ac:dyDescent="0.25">
      <c r="A40" s="114"/>
      <c r="B40" s="114"/>
      <c r="C40" s="114"/>
      <c r="D40" s="114"/>
      <c r="E40" s="150"/>
      <c r="F40" s="150"/>
      <c r="G40" s="120" t="s">
        <v>30</v>
      </c>
      <c r="H40" s="121">
        <v>0.2492</v>
      </c>
      <c r="I40" s="41">
        <f>I39*H40</f>
        <v>2752.559163984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5" customHeight="1" x14ac:dyDescent="0.25">
      <c r="A41" s="114"/>
      <c r="B41" s="114"/>
      <c r="C41" s="114"/>
      <c r="D41" s="114"/>
      <c r="E41" s="150"/>
      <c r="F41" s="150"/>
      <c r="G41" s="154" t="s">
        <v>31</v>
      </c>
      <c r="H41" s="150"/>
      <c r="I41" s="44">
        <f>TRUNC(I39+I40,2)</f>
        <v>13798.14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19" ht="15" customHeight="1" x14ac:dyDescent="0.25">
      <c r="A42" s="155" t="s">
        <v>32</v>
      </c>
      <c r="B42" s="46"/>
      <c r="C42" s="46"/>
      <c r="D42" s="46"/>
      <c r="E42" s="47" t="s">
        <v>7</v>
      </c>
      <c r="F42" s="28" t="s">
        <v>22</v>
      </c>
      <c r="G42" s="111" t="s">
        <v>24</v>
      </c>
      <c r="H42" s="28" t="s">
        <v>25</v>
      </c>
      <c r="I42" s="28" t="s">
        <v>26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ht="15" customHeight="1" x14ac:dyDescent="0.25">
      <c r="A43" s="155"/>
      <c r="B43" s="49" t="s">
        <v>33</v>
      </c>
      <c r="C43" s="49"/>
      <c r="D43" s="49"/>
      <c r="E43" s="50" t="s">
        <v>34</v>
      </c>
      <c r="F43" s="102" t="s">
        <v>35</v>
      </c>
      <c r="G43" s="122">
        <v>1</v>
      </c>
      <c r="H43" s="113">
        <f>'COMPOSIÇÃO AUXI'!M46</f>
        <v>31200</v>
      </c>
      <c r="I43" s="35">
        <f t="shared" ref="I43:I48" si="1">G43*H43</f>
        <v>31200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19" ht="15" customHeight="1" x14ac:dyDescent="0.25">
      <c r="A44" s="155"/>
      <c r="B44" s="49" t="s">
        <v>36</v>
      </c>
      <c r="C44" s="49"/>
      <c r="D44" s="49"/>
      <c r="E44" s="50" t="s">
        <v>37</v>
      </c>
      <c r="F44" s="102" t="s">
        <v>38</v>
      </c>
      <c r="G44" s="122">
        <v>1</v>
      </c>
      <c r="H44" s="113">
        <f>'COMPOSIÇÃO AUXI'!M52</f>
        <v>3582.6</v>
      </c>
      <c r="I44" s="35">
        <f t="shared" si="1"/>
        <v>3582.6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19" ht="30" x14ac:dyDescent="0.25">
      <c r="A45" s="155"/>
      <c r="B45" s="49" t="s">
        <v>39</v>
      </c>
      <c r="C45" s="49"/>
      <c r="D45" s="49"/>
      <c r="E45" s="50" t="s">
        <v>40</v>
      </c>
      <c r="F45" s="102" t="s">
        <v>35</v>
      </c>
      <c r="G45" s="122">
        <v>1</v>
      </c>
      <c r="H45" s="113">
        <f>'COMPOSIÇÃO AUXI'!M58</f>
        <v>265.73</v>
      </c>
      <c r="I45" s="35">
        <f t="shared" si="1"/>
        <v>265.73</v>
      </c>
      <c r="J45" s="36"/>
      <c r="K45" s="36"/>
      <c r="L45" s="36"/>
      <c r="M45" s="36"/>
      <c r="N45" s="36"/>
      <c r="O45" s="36"/>
      <c r="P45" s="36"/>
      <c r="Q45" s="36"/>
      <c r="R45" s="36"/>
      <c r="S45" s="36"/>
    </row>
    <row r="46" spans="1:19" ht="15" customHeight="1" x14ac:dyDescent="0.25">
      <c r="A46" s="156" t="s">
        <v>41</v>
      </c>
      <c r="B46" s="49" t="s">
        <v>42</v>
      </c>
      <c r="C46" s="49"/>
      <c r="D46" s="49"/>
      <c r="E46" s="50" t="s">
        <v>43</v>
      </c>
      <c r="F46" s="102" t="s">
        <v>38</v>
      </c>
      <c r="G46" s="122">
        <v>1</v>
      </c>
      <c r="H46" s="113">
        <f>'COMPOSIÇÃO AUXI'!M63</f>
        <v>418.99</v>
      </c>
      <c r="I46" s="35">
        <f t="shared" si="1"/>
        <v>418.99</v>
      </c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1:19" ht="15" customHeight="1" x14ac:dyDescent="0.25">
      <c r="A47" s="156"/>
      <c r="B47" s="49" t="s">
        <v>44</v>
      </c>
      <c r="C47" s="49"/>
      <c r="D47" s="49"/>
      <c r="E47" s="50" t="s">
        <v>45</v>
      </c>
      <c r="F47" s="102" t="s">
        <v>38</v>
      </c>
      <c r="G47" s="122">
        <v>1</v>
      </c>
      <c r="H47" s="113">
        <f>'COMPOSIÇÃO AUXI'!M68</f>
        <v>766.8</v>
      </c>
      <c r="I47" s="35">
        <f t="shared" si="1"/>
        <v>766.8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1:19" ht="15" customHeight="1" x14ac:dyDescent="0.25">
      <c r="A48" s="156"/>
      <c r="B48" s="49" t="s">
        <v>46</v>
      </c>
      <c r="C48" s="49"/>
      <c r="D48" s="49"/>
      <c r="E48" s="50" t="s">
        <v>47</v>
      </c>
      <c r="F48" s="102" t="s">
        <v>38</v>
      </c>
      <c r="G48" s="122">
        <v>1</v>
      </c>
      <c r="H48" s="113">
        <f>'COMPOSIÇÃO AUXI'!M73</f>
        <v>579.82000000000005</v>
      </c>
      <c r="I48" s="35">
        <f t="shared" si="1"/>
        <v>579.82000000000005</v>
      </c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1:19" ht="15" customHeight="1" x14ac:dyDescent="0.25">
      <c r="A49" s="157"/>
      <c r="B49" s="157"/>
      <c r="C49" s="123"/>
      <c r="D49" s="123"/>
      <c r="E49" s="149"/>
      <c r="F49" s="150"/>
      <c r="G49" s="153" t="s">
        <v>27</v>
      </c>
      <c r="H49" s="150"/>
      <c r="I49" s="39">
        <f>SUM(I43:I48)</f>
        <v>36813.94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ht="15" customHeight="1" x14ac:dyDescent="0.25">
      <c r="A50" s="157"/>
      <c r="B50" s="157"/>
      <c r="C50" s="123"/>
      <c r="D50" s="123"/>
      <c r="E50" s="150"/>
      <c r="F50" s="150"/>
      <c r="G50" s="120" t="s">
        <v>30</v>
      </c>
      <c r="H50" s="121">
        <v>0.2492</v>
      </c>
      <c r="I50" s="41">
        <f>I49*H50</f>
        <v>9174.0338480000009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</row>
    <row r="51" spans="1:19" ht="15" customHeight="1" x14ac:dyDescent="0.25">
      <c r="A51" s="157"/>
      <c r="B51" s="157"/>
      <c r="C51" s="123"/>
      <c r="D51" s="123"/>
      <c r="E51" s="150"/>
      <c r="F51" s="150"/>
      <c r="G51" s="154" t="s">
        <v>48</v>
      </c>
      <c r="H51" s="150"/>
      <c r="I51" s="44">
        <f>TRUNC(SUM(I49:I50),2)</f>
        <v>45987.97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</row>
    <row r="52" spans="1:19" ht="15" customHeight="1" x14ac:dyDescent="0.25">
      <c r="A52" s="161" t="s">
        <v>49</v>
      </c>
      <c r="B52" s="150"/>
      <c r="C52" s="150"/>
      <c r="D52" s="150"/>
      <c r="E52" s="150"/>
      <c r="F52" s="150"/>
      <c r="G52" s="150"/>
      <c r="H52" s="150"/>
      <c r="I52" s="51">
        <f>I51+I41</f>
        <v>59786.11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15" customHeight="1" x14ac:dyDescent="0.25">
      <c r="A53" s="124"/>
      <c r="B53" s="124"/>
      <c r="C53" s="124"/>
      <c r="D53" s="124"/>
      <c r="E53" s="124"/>
      <c r="F53" s="124"/>
      <c r="G53" s="125"/>
      <c r="H53" s="124"/>
      <c r="I53" s="12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5" customHeight="1" x14ac:dyDescent="0.25">
      <c r="A54" s="126" t="s">
        <v>18</v>
      </c>
      <c r="B54" s="126"/>
      <c r="C54" s="126"/>
      <c r="D54" s="126"/>
      <c r="E54" s="127" t="s">
        <v>16</v>
      </c>
      <c r="F54" s="127"/>
      <c r="G54" s="128"/>
      <c r="H54" s="129"/>
      <c r="I54" s="127"/>
      <c r="J54" s="57"/>
      <c r="K54" s="57"/>
      <c r="L54" s="57"/>
      <c r="M54" s="57"/>
      <c r="N54" s="57"/>
      <c r="O54" s="57"/>
      <c r="P54" s="57"/>
      <c r="Q54" s="57"/>
      <c r="R54" s="57"/>
      <c r="S54" s="57"/>
    </row>
    <row r="55" spans="1:19" ht="15" customHeight="1" x14ac:dyDescent="0.25">
      <c r="A55" s="156" t="s">
        <v>23</v>
      </c>
      <c r="B55" s="156"/>
      <c r="C55" s="47" t="s">
        <v>115</v>
      </c>
      <c r="D55" s="47" t="s">
        <v>116</v>
      </c>
      <c r="E55" s="47" t="s">
        <v>7</v>
      </c>
      <c r="F55" s="28" t="s">
        <v>22</v>
      </c>
      <c r="G55" s="111" t="s">
        <v>24</v>
      </c>
      <c r="H55" s="28" t="s">
        <v>25</v>
      </c>
      <c r="I55" s="28" t="s">
        <v>26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 ht="28.5" customHeight="1" x14ac:dyDescent="0.25">
      <c r="A56" s="156"/>
      <c r="B56" s="156"/>
      <c r="C56" s="101" t="s">
        <v>129</v>
      </c>
      <c r="D56" s="101">
        <v>4083</v>
      </c>
      <c r="E56" s="101" t="s">
        <v>132</v>
      </c>
      <c r="F56" s="102" t="s">
        <v>133</v>
      </c>
      <c r="G56" s="103">
        <v>10</v>
      </c>
      <c r="H56" s="112">
        <v>35.58</v>
      </c>
      <c r="I56" s="113">
        <f>G56*H56</f>
        <v>355.79999999999995</v>
      </c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1:19" ht="25.5" customHeight="1" x14ac:dyDescent="0.25">
      <c r="A57" s="156"/>
      <c r="B57" s="156"/>
      <c r="C57" s="101" t="s">
        <v>129</v>
      </c>
      <c r="D57" s="101">
        <v>247</v>
      </c>
      <c r="E57" s="101" t="s">
        <v>150</v>
      </c>
      <c r="F57" s="102" t="s">
        <v>133</v>
      </c>
      <c r="G57" s="103">
        <v>120</v>
      </c>
      <c r="H57" s="112">
        <v>15.96</v>
      </c>
      <c r="I57" s="113">
        <f>G57*H57</f>
        <v>1915.2</v>
      </c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1:19" ht="15" customHeight="1" x14ac:dyDescent="0.25">
      <c r="A58" s="156"/>
      <c r="B58" s="156"/>
      <c r="C58" s="101" t="s">
        <v>129</v>
      </c>
      <c r="D58" s="101">
        <v>2436</v>
      </c>
      <c r="E58" s="101" t="s">
        <v>149</v>
      </c>
      <c r="F58" s="102" t="s">
        <v>133</v>
      </c>
      <c r="G58" s="103">
        <v>120</v>
      </c>
      <c r="H58" s="112">
        <v>19.98</v>
      </c>
      <c r="I58" s="113">
        <f>G58*H58</f>
        <v>2397.6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1:19" ht="15" customHeight="1" x14ac:dyDescent="0.25">
      <c r="A59" s="114"/>
      <c r="B59" s="114"/>
      <c r="C59" s="130"/>
      <c r="D59" s="130"/>
      <c r="E59" s="149"/>
      <c r="F59" s="150"/>
      <c r="G59" s="153" t="s">
        <v>27</v>
      </c>
      <c r="H59" s="150"/>
      <c r="I59" s="39">
        <f>SUM(I56:I58)</f>
        <v>4668.6000000000004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</row>
    <row r="60" spans="1:19" ht="28.5" x14ac:dyDescent="0.25">
      <c r="A60" s="114"/>
      <c r="B60" s="114"/>
      <c r="C60" s="130"/>
      <c r="D60" s="130"/>
      <c r="E60" s="150"/>
      <c r="F60" s="150"/>
      <c r="G60" s="120" t="s">
        <v>28</v>
      </c>
      <c r="H60" s="121">
        <v>0.71340000000000003</v>
      </c>
      <c r="I60" s="41">
        <f>I59*H60</f>
        <v>3330.5792400000005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5" customHeight="1" x14ac:dyDescent="0.25">
      <c r="A61" s="114"/>
      <c r="B61" s="114"/>
      <c r="C61" s="130"/>
      <c r="D61" s="130"/>
      <c r="E61" s="150"/>
      <c r="F61" s="150"/>
      <c r="G61" s="153" t="s">
        <v>29</v>
      </c>
      <c r="H61" s="150"/>
      <c r="I61" s="39">
        <f>SUM(I59:I60)</f>
        <v>7999.1792400000013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19" ht="15" customHeight="1" x14ac:dyDescent="0.25">
      <c r="A62" s="114"/>
      <c r="B62" s="114"/>
      <c r="C62" s="130"/>
      <c r="D62" s="130"/>
      <c r="E62" s="150"/>
      <c r="F62" s="150"/>
      <c r="G62" s="120" t="s">
        <v>30</v>
      </c>
      <c r="H62" s="121">
        <v>0.25</v>
      </c>
      <c r="I62" s="41">
        <f>I61*H62</f>
        <v>1999.7948100000003</v>
      </c>
      <c r="J62" s="42"/>
      <c r="K62" s="42"/>
      <c r="L62" s="42"/>
      <c r="M62" s="42"/>
      <c r="N62" s="42"/>
      <c r="O62" s="42"/>
      <c r="P62" s="42"/>
      <c r="Q62" s="42"/>
      <c r="R62" s="42"/>
      <c r="S62" s="42"/>
    </row>
    <row r="63" spans="1:19" ht="15" customHeight="1" x14ac:dyDescent="0.25">
      <c r="A63" s="114"/>
      <c r="B63" s="114"/>
      <c r="C63" s="130"/>
      <c r="D63" s="130"/>
      <c r="E63" s="150"/>
      <c r="F63" s="150"/>
      <c r="G63" s="154" t="s">
        <v>31</v>
      </c>
      <c r="H63" s="150"/>
      <c r="I63" s="44">
        <f>TRUNC(I61+I62,2)</f>
        <v>9998.9699999999993</v>
      </c>
      <c r="J63" s="45"/>
      <c r="K63" s="45"/>
      <c r="L63" s="45"/>
      <c r="M63" s="45"/>
      <c r="N63" s="45"/>
      <c r="O63" s="45"/>
      <c r="P63" s="45"/>
      <c r="Q63" s="45"/>
      <c r="R63" s="45"/>
      <c r="S63" s="45"/>
    </row>
    <row r="64" spans="1:19" ht="15" customHeight="1" x14ac:dyDescent="0.25">
      <c r="A64" s="155" t="s">
        <v>32</v>
      </c>
      <c r="B64" s="46"/>
      <c r="C64" s="46"/>
      <c r="D64" s="46"/>
      <c r="E64" s="47" t="s">
        <v>7</v>
      </c>
      <c r="F64" s="28" t="s">
        <v>22</v>
      </c>
      <c r="G64" s="111" t="s">
        <v>24</v>
      </c>
      <c r="H64" s="28" t="s">
        <v>25</v>
      </c>
      <c r="I64" s="28" t="s">
        <v>26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</row>
    <row r="65" spans="1:19" ht="15" customHeight="1" x14ac:dyDescent="0.25">
      <c r="A65" s="155"/>
      <c r="B65" s="49" t="s">
        <v>50</v>
      </c>
      <c r="C65" s="49"/>
      <c r="D65" s="49"/>
      <c r="E65" s="50" t="s">
        <v>34</v>
      </c>
      <c r="F65" s="102" t="s">
        <v>35</v>
      </c>
      <c r="G65" s="122">
        <v>1</v>
      </c>
      <c r="H65" s="113">
        <f>'COMPOSIÇÃO AUXI'!M80</f>
        <v>21200</v>
      </c>
      <c r="I65" s="35">
        <f t="shared" ref="I65:I70" si="2">G65*H65</f>
        <v>21200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1:19" ht="15" customHeight="1" x14ac:dyDescent="0.25">
      <c r="A66" s="155"/>
      <c r="B66" s="49" t="s">
        <v>51</v>
      </c>
      <c r="C66" s="49"/>
      <c r="D66" s="49"/>
      <c r="E66" s="50" t="s">
        <v>37</v>
      </c>
      <c r="F66" s="102" t="s">
        <v>38</v>
      </c>
      <c r="G66" s="122">
        <v>1</v>
      </c>
      <c r="H66" s="113">
        <f>'COMPOSIÇÃO AUXI'!M86</f>
        <v>3582.6</v>
      </c>
      <c r="I66" s="35">
        <f t="shared" si="2"/>
        <v>3582.6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1:19" ht="30" x14ac:dyDescent="0.25">
      <c r="A67" s="155"/>
      <c r="B67" s="49" t="s">
        <v>52</v>
      </c>
      <c r="C67" s="49"/>
      <c r="D67" s="49"/>
      <c r="E67" s="50" t="s">
        <v>40</v>
      </c>
      <c r="F67" s="102" t="s">
        <v>35</v>
      </c>
      <c r="G67" s="122">
        <v>1</v>
      </c>
      <c r="H67" s="113">
        <f>'COMPOSIÇÃO AUXI'!M92</f>
        <v>265.73</v>
      </c>
      <c r="I67" s="35">
        <f t="shared" si="2"/>
        <v>265.73</v>
      </c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1:19" ht="15" customHeight="1" x14ac:dyDescent="0.25">
      <c r="A68" s="156" t="s">
        <v>41</v>
      </c>
      <c r="B68" s="49" t="s">
        <v>53</v>
      </c>
      <c r="C68" s="49"/>
      <c r="D68" s="49"/>
      <c r="E68" s="50" t="s">
        <v>43</v>
      </c>
      <c r="F68" s="102" t="s">
        <v>38</v>
      </c>
      <c r="G68" s="122">
        <v>1</v>
      </c>
      <c r="H68" s="113">
        <f>'COMPOSIÇÃO AUXI'!M97</f>
        <v>418.99</v>
      </c>
      <c r="I68" s="35">
        <f t="shared" si="2"/>
        <v>418.99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1:19" ht="15" customHeight="1" x14ac:dyDescent="0.25">
      <c r="A69" s="156"/>
      <c r="B69" s="49" t="s">
        <v>54</v>
      </c>
      <c r="C69" s="49"/>
      <c r="D69" s="49"/>
      <c r="E69" s="50" t="s">
        <v>45</v>
      </c>
      <c r="F69" s="102" t="s">
        <v>38</v>
      </c>
      <c r="G69" s="122">
        <v>1</v>
      </c>
      <c r="H69" s="113">
        <f>'COMPOSIÇÃO AUXI'!M102</f>
        <v>766.8</v>
      </c>
      <c r="I69" s="35">
        <f t="shared" si="2"/>
        <v>766.8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1:19" ht="15" customHeight="1" x14ac:dyDescent="0.25">
      <c r="A70" s="156"/>
      <c r="B70" s="49" t="s">
        <v>55</v>
      </c>
      <c r="C70" s="49"/>
      <c r="D70" s="49"/>
      <c r="E70" s="50" t="s">
        <v>47</v>
      </c>
      <c r="F70" s="102" t="s">
        <v>38</v>
      </c>
      <c r="G70" s="122">
        <v>1</v>
      </c>
      <c r="H70" s="113">
        <f>'COMPOSIÇÃO AUXI'!M107</f>
        <v>579.82000000000005</v>
      </c>
      <c r="I70" s="35">
        <f t="shared" si="2"/>
        <v>579.82000000000005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1:19" ht="15" customHeight="1" x14ac:dyDescent="0.25">
      <c r="A71" s="157"/>
      <c r="B71" s="157"/>
      <c r="C71" s="123"/>
      <c r="D71" s="123"/>
      <c r="E71" s="149"/>
      <c r="F71" s="150"/>
      <c r="G71" s="153" t="s">
        <v>27</v>
      </c>
      <c r="H71" s="150"/>
      <c r="I71" s="39">
        <f>SUM(I65:I70)</f>
        <v>26813.94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ht="15" customHeight="1" x14ac:dyDescent="0.25">
      <c r="A72" s="157"/>
      <c r="B72" s="157"/>
      <c r="C72" s="123"/>
      <c r="D72" s="123"/>
      <c r="E72" s="150"/>
      <c r="F72" s="150"/>
      <c r="G72" s="120" t="s">
        <v>30</v>
      </c>
      <c r="H72" s="121">
        <v>0.25</v>
      </c>
      <c r="I72" s="41">
        <f>I71*H72</f>
        <v>6703.4849999999997</v>
      </c>
      <c r="J72" s="42"/>
      <c r="K72" s="42"/>
      <c r="L72" s="42"/>
      <c r="M72" s="42"/>
      <c r="N72" s="42"/>
      <c r="O72" s="42"/>
      <c r="P72" s="42"/>
      <c r="Q72" s="42"/>
      <c r="R72" s="42"/>
      <c r="S72" s="42"/>
    </row>
    <row r="73" spans="1:19" ht="15" customHeight="1" x14ac:dyDescent="0.25">
      <c r="A73" s="157"/>
      <c r="B73" s="157"/>
      <c r="C73" s="123"/>
      <c r="D73" s="123"/>
      <c r="E73" s="150"/>
      <c r="F73" s="150"/>
      <c r="G73" s="154" t="s">
        <v>48</v>
      </c>
      <c r="H73" s="150"/>
      <c r="I73" s="44">
        <f>TRUNC(SUM(I71:I72),2)</f>
        <v>33517.42</v>
      </c>
      <c r="J73" s="45"/>
      <c r="K73" s="45"/>
      <c r="L73" s="45"/>
      <c r="M73" s="45"/>
      <c r="N73" s="45"/>
      <c r="O73" s="45"/>
      <c r="P73" s="45"/>
      <c r="Q73" s="45"/>
      <c r="R73" s="45"/>
      <c r="S73" s="45"/>
    </row>
    <row r="74" spans="1:19" ht="15" customHeight="1" x14ac:dyDescent="0.25">
      <c r="A74" s="161" t="s">
        <v>49</v>
      </c>
      <c r="B74" s="150"/>
      <c r="C74" s="150"/>
      <c r="D74" s="150"/>
      <c r="E74" s="150"/>
      <c r="F74" s="150"/>
      <c r="G74" s="150"/>
      <c r="H74" s="150"/>
      <c r="I74" s="51">
        <f>I73+I63</f>
        <v>43516.39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19" ht="15" customHeight="1" x14ac:dyDescent="0.25">
      <c r="A75" s="124"/>
      <c r="B75" s="124"/>
      <c r="C75" s="124"/>
      <c r="D75" s="124"/>
      <c r="E75" s="124"/>
      <c r="F75" s="124"/>
      <c r="G75" s="125"/>
      <c r="H75" s="124"/>
      <c r="I75" s="12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t="15" customHeight="1" x14ac:dyDescent="0.25">
      <c r="A76" s="126" t="s">
        <v>19</v>
      </c>
      <c r="B76" s="126"/>
      <c r="C76" s="126"/>
      <c r="D76" s="126"/>
      <c r="E76" s="127" t="s">
        <v>17</v>
      </c>
      <c r="F76" s="127"/>
      <c r="G76" s="128"/>
      <c r="H76" s="129"/>
      <c r="I76" s="127"/>
      <c r="J76" s="57"/>
      <c r="K76" s="57"/>
      <c r="L76" s="57"/>
      <c r="M76" s="57"/>
      <c r="N76" s="57"/>
      <c r="O76" s="57"/>
      <c r="P76" s="57"/>
      <c r="Q76" s="57"/>
      <c r="R76" s="57"/>
      <c r="S76" s="57"/>
    </row>
    <row r="77" spans="1:19" ht="26.25" customHeight="1" x14ac:dyDescent="0.25">
      <c r="A77" s="156" t="s">
        <v>23</v>
      </c>
      <c r="B77" s="156"/>
      <c r="C77" s="47" t="s">
        <v>115</v>
      </c>
      <c r="D77" s="47" t="s">
        <v>116</v>
      </c>
      <c r="E77" s="47" t="s">
        <v>7</v>
      </c>
      <c r="F77" s="28" t="s">
        <v>22</v>
      </c>
      <c r="G77" s="111" t="s">
        <v>24</v>
      </c>
      <c r="H77" s="28" t="s">
        <v>25</v>
      </c>
      <c r="I77" s="28" t="s">
        <v>26</v>
      </c>
      <c r="J77" s="57"/>
      <c r="K77" s="57"/>
      <c r="L77" s="57"/>
      <c r="M77" s="57"/>
      <c r="N77" s="57"/>
      <c r="O77" s="57"/>
      <c r="P77" s="57"/>
      <c r="Q77" s="57"/>
      <c r="R77" s="57"/>
      <c r="S77" s="57"/>
    </row>
    <row r="78" spans="1:19" ht="26.25" customHeight="1" x14ac:dyDescent="0.25">
      <c r="A78" s="156"/>
      <c r="B78" s="156"/>
      <c r="C78" s="101" t="s">
        <v>129</v>
      </c>
      <c r="D78" s="101">
        <v>4083</v>
      </c>
      <c r="E78" s="101" t="s">
        <v>132</v>
      </c>
      <c r="F78" s="102" t="s">
        <v>133</v>
      </c>
      <c r="G78" s="103">
        <v>10</v>
      </c>
      <c r="H78" s="112">
        <v>35.58</v>
      </c>
      <c r="I78" s="113">
        <f>G78*H78</f>
        <v>355.79999999999995</v>
      </c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ht="26.25" customHeight="1" x14ac:dyDescent="0.25">
      <c r="A79" s="156"/>
      <c r="B79" s="156"/>
      <c r="C79" s="101" t="s">
        <v>129</v>
      </c>
      <c r="D79" s="101">
        <v>247</v>
      </c>
      <c r="E79" s="101" t="s">
        <v>134</v>
      </c>
      <c r="F79" s="102" t="s">
        <v>133</v>
      </c>
      <c r="G79" s="103">
        <v>20</v>
      </c>
      <c r="H79" s="112">
        <v>16.09</v>
      </c>
      <c r="I79" s="113">
        <f>G79*H79</f>
        <v>321.8</v>
      </c>
      <c r="J79" s="36"/>
      <c r="K79" s="36"/>
      <c r="L79" s="36"/>
      <c r="M79" s="36"/>
      <c r="N79" s="36"/>
      <c r="O79" s="36"/>
      <c r="P79" s="36"/>
      <c r="Q79" s="36"/>
      <c r="R79" s="36"/>
      <c r="S79" s="36"/>
    </row>
    <row r="80" spans="1:19" ht="26.25" customHeight="1" x14ac:dyDescent="0.25">
      <c r="A80" s="156"/>
      <c r="B80" s="156"/>
      <c r="C80" s="101" t="s">
        <v>129</v>
      </c>
      <c r="D80" s="101">
        <v>2436</v>
      </c>
      <c r="E80" s="101" t="s">
        <v>135</v>
      </c>
      <c r="F80" s="102" t="s">
        <v>133</v>
      </c>
      <c r="G80" s="103">
        <v>20</v>
      </c>
      <c r="H80" s="112">
        <v>23.64</v>
      </c>
      <c r="I80" s="113">
        <f>G80*H80</f>
        <v>472.8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</row>
    <row r="81" spans="1:19" ht="15" customHeight="1" x14ac:dyDescent="0.25">
      <c r="A81" s="114"/>
      <c r="B81" s="114"/>
      <c r="C81" s="130"/>
      <c r="D81" s="130"/>
      <c r="E81" s="149"/>
      <c r="F81" s="150"/>
      <c r="G81" s="153" t="s">
        <v>27</v>
      </c>
      <c r="H81" s="150"/>
      <c r="I81" s="39">
        <f>SUM(I78:I80)</f>
        <v>1150.3999999999999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1:19" ht="28.5" x14ac:dyDescent="0.25">
      <c r="A82" s="114"/>
      <c r="B82" s="114"/>
      <c r="C82" s="130"/>
      <c r="D82" s="130"/>
      <c r="E82" s="150"/>
      <c r="F82" s="150"/>
      <c r="G82" s="120" t="s">
        <v>28</v>
      </c>
      <c r="H82" s="121">
        <v>0.71340000000000003</v>
      </c>
      <c r="I82" s="41">
        <f>I81*H82</f>
        <v>820.69535999999994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</row>
    <row r="83" spans="1:19" ht="15" customHeight="1" x14ac:dyDescent="0.25">
      <c r="A83" s="114"/>
      <c r="B83" s="114"/>
      <c r="C83" s="130"/>
      <c r="D83" s="130"/>
      <c r="E83" s="150"/>
      <c r="F83" s="150"/>
      <c r="G83" s="153" t="s">
        <v>29</v>
      </c>
      <c r="H83" s="150"/>
      <c r="I83" s="39">
        <f>SUM(I81:I82)</f>
        <v>1971.0953599999998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</row>
    <row r="84" spans="1:19" ht="15" customHeight="1" x14ac:dyDescent="0.25">
      <c r="A84" s="114"/>
      <c r="B84" s="114"/>
      <c r="C84" s="130"/>
      <c r="D84" s="130"/>
      <c r="E84" s="150"/>
      <c r="F84" s="150"/>
      <c r="G84" s="120" t="s">
        <v>30</v>
      </c>
      <c r="H84" s="121">
        <v>0.25</v>
      </c>
      <c r="I84" s="41">
        <f>I83*H84</f>
        <v>492.77383999999995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1:19" ht="15" customHeight="1" x14ac:dyDescent="0.25">
      <c r="A85" s="114"/>
      <c r="B85" s="114"/>
      <c r="C85" s="130"/>
      <c r="D85" s="130"/>
      <c r="E85" s="150"/>
      <c r="F85" s="150"/>
      <c r="G85" s="154" t="s">
        <v>31</v>
      </c>
      <c r="H85" s="150"/>
      <c r="I85" s="44">
        <f>TRUNC(I83+I84,2)</f>
        <v>2463.86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</row>
    <row r="86" spans="1:19" ht="15" customHeight="1" x14ac:dyDescent="0.25">
      <c r="A86" s="155" t="s">
        <v>32</v>
      </c>
      <c r="B86" s="46"/>
      <c r="C86" s="46"/>
      <c r="D86" s="46"/>
      <c r="E86" s="47" t="s">
        <v>7</v>
      </c>
      <c r="F86" s="28" t="s">
        <v>22</v>
      </c>
      <c r="G86" s="111" t="s">
        <v>24</v>
      </c>
      <c r="H86" s="28" t="s">
        <v>25</v>
      </c>
      <c r="I86" s="28" t="s">
        <v>26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ht="15" customHeight="1" x14ac:dyDescent="0.25">
      <c r="A87" s="155"/>
      <c r="B87" s="49" t="s">
        <v>56</v>
      </c>
      <c r="C87" s="49"/>
      <c r="D87" s="49"/>
      <c r="E87" s="50" t="s">
        <v>34</v>
      </c>
      <c r="F87" s="102" t="s">
        <v>35</v>
      </c>
      <c r="G87" s="122">
        <v>1</v>
      </c>
      <c r="H87" s="113">
        <f>'COMPOSIÇÃO AUXI'!M114</f>
        <v>8000</v>
      </c>
      <c r="I87" s="35">
        <f t="shared" ref="I87:I92" si="3">G87*H87</f>
        <v>8000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1:19" ht="15" customHeight="1" x14ac:dyDescent="0.25">
      <c r="A88" s="155"/>
      <c r="B88" s="49" t="s">
        <v>57</v>
      </c>
      <c r="C88" s="49"/>
      <c r="D88" s="49"/>
      <c r="E88" s="50" t="s">
        <v>37</v>
      </c>
      <c r="F88" s="102" t="s">
        <v>38</v>
      </c>
      <c r="G88" s="122">
        <v>1</v>
      </c>
      <c r="H88" s="113">
        <f>'COMPOSIÇÃO AUXI'!M120</f>
        <v>1064.3800000000001</v>
      </c>
      <c r="I88" s="35">
        <f t="shared" si="3"/>
        <v>1064.3800000000001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 ht="30" x14ac:dyDescent="0.25">
      <c r="A89" s="155"/>
      <c r="B89" s="49" t="s">
        <v>58</v>
      </c>
      <c r="C89" s="49"/>
      <c r="D89" s="49"/>
      <c r="E89" s="50" t="s">
        <v>40</v>
      </c>
      <c r="F89" s="102" t="s">
        <v>35</v>
      </c>
      <c r="G89" s="122">
        <v>1</v>
      </c>
      <c r="H89" s="113">
        <f>'COMPOSIÇÃO AUXI'!M126</f>
        <v>100.49000000000001</v>
      </c>
      <c r="I89" s="35">
        <f t="shared" si="3"/>
        <v>100.49000000000001</v>
      </c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 ht="15" customHeight="1" x14ac:dyDescent="0.25">
      <c r="A90" s="156" t="s">
        <v>41</v>
      </c>
      <c r="B90" s="49" t="s">
        <v>59</v>
      </c>
      <c r="C90" s="49"/>
      <c r="D90" s="49"/>
      <c r="E90" s="50" t="s">
        <v>43</v>
      </c>
      <c r="F90" s="102" t="s">
        <v>38</v>
      </c>
      <c r="G90" s="122">
        <v>1</v>
      </c>
      <c r="H90" s="113">
        <f>'COMPOSIÇÃO AUXI'!M131</f>
        <v>418.99</v>
      </c>
      <c r="I90" s="35">
        <f t="shared" si="3"/>
        <v>418.99</v>
      </c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 ht="18" customHeight="1" x14ac:dyDescent="0.25">
      <c r="A91" s="156"/>
      <c r="B91" s="49" t="s">
        <v>60</v>
      </c>
      <c r="C91" s="49"/>
      <c r="D91" s="49"/>
      <c r="E91" s="50" t="s">
        <v>45</v>
      </c>
      <c r="F91" s="102" t="s">
        <v>38</v>
      </c>
      <c r="G91" s="122">
        <v>1</v>
      </c>
      <c r="H91" s="113">
        <f>'COMPOSIÇÃO AUXI'!M136</f>
        <v>766.8</v>
      </c>
      <c r="I91" s="35">
        <f t="shared" si="3"/>
        <v>766.8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 ht="15" customHeight="1" x14ac:dyDescent="0.25">
      <c r="A92" s="156"/>
      <c r="B92" s="49" t="s">
        <v>61</v>
      </c>
      <c r="C92" s="49"/>
      <c r="D92" s="49"/>
      <c r="E92" s="50" t="s">
        <v>47</v>
      </c>
      <c r="F92" s="102" t="s">
        <v>38</v>
      </c>
      <c r="G92" s="122">
        <v>1</v>
      </c>
      <c r="H92" s="113">
        <f>'COMPOSIÇÃO AUXI'!M141</f>
        <v>579.82000000000005</v>
      </c>
      <c r="I92" s="35">
        <f t="shared" si="3"/>
        <v>579.82000000000005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 ht="15" customHeight="1" x14ac:dyDescent="0.25">
      <c r="A93" s="157"/>
      <c r="B93" s="157"/>
      <c r="C93" s="123"/>
      <c r="D93" s="123"/>
      <c r="E93" s="149"/>
      <c r="F93" s="150"/>
      <c r="G93" s="153" t="s">
        <v>27</v>
      </c>
      <c r="H93" s="150"/>
      <c r="I93" s="39">
        <f>SUM(I87:I92)</f>
        <v>10930.48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</row>
    <row r="94" spans="1:19" ht="15" customHeight="1" x14ac:dyDescent="0.25">
      <c r="A94" s="157"/>
      <c r="B94" s="157"/>
      <c r="C94" s="123"/>
      <c r="D94" s="123"/>
      <c r="E94" s="150"/>
      <c r="F94" s="150"/>
      <c r="G94" s="120" t="s">
        <v>30</v>
      </c>
      <c r="H94" s="121">
        <v>0.25</v>
      </c>
      <c r="I94" s="41">
        <f>I93*H94</f>
        <v>2732.62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  <row r="95" spans="1:19" ht="15" customHeight="1" x14ac:dyDescent="0.25">
      <c r="A95" s="157"/>
      <c r="B95" s="157"/>
      <c r="C95" s="123"/>
      <c r="D95" s="123"/>
      <c r="E95" s="150"/>
      <c r="F95" s="150"/>
      <c r="G95" s="154" t="s">
        <v>48</v>
      </c>
      <c r="H95" s="150"/>
      <c r="I95" s="44">
        <f>TRUNC(SUM(I93:I94),2)</f>
        <v>13663.1</v>
      </c>
      <c r="J95" s="45"/>
      <c r="K95" s="45"/>
      <c r="L95" s="45"/>
      <c r="M95" s="45"/>
      <c r="N95" s="45"/>
      <c r="O95" s="45"/>
      <c r="P95" s="45"/>
      <c r="Q95" s="45"/>
      <c r="R95" s="45"/>
      <c r="S95" s="45"/>
    </row>
    <row r="96" spans="1:19" ht="15" customHeight="1" x14ac:dyDescent="0.25">
      <c r="A96" s="161" t="s">
        <v>49</v>
      </c>
      <c r="B96" s="150"/>
      <c r="C96" s="150"/>
      <c r="D96" s="150"/>
      <c r="E96" s="150"/>
      <c r="F96" s="150"/>
      <c r="G96" s="150"/>
      <c r="H96" s="150"/>
      <c r="I96" s="51">
        <f>I95+I85</f>
        <v>16126.960000000001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</row>
    <row r="97" spans="1:19" ht="15" customHeight="1" x14ac:dyDescent="0.25">
      <c r="A97" s="124"/>
      <c r="B97" s="124"/>
      <c r="C97" s="124"/>
      <c r="D97" s="124"/>
      <c r="E97" s="124"/>
      <c r="F97" s="124"/>
      <c r="G97" s="125"/>
      <c r="H97" s="124"/>
      <c r="I97" s="12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t="28.5" x14ac:dyDescent="0.25">
      <c r="A98" s="126" t="s">
        <v>20</v>
      </c>
      <c r="B98" s="126"/>
      <c r="C98" s="126"/>
      <c r="D98" s="126"/>
      <c r="E98" s="127" t="s">
        <v>117</v>
      </c>
      <c r="F98" s="127"/>
      <c r="G98" s="128"/>
      <c r="H98" s="129"/>
      <c r="I98" s="127"/>
      <c r="J98" s="57"/>
      <c r="K98" s="57"/>
      <c r="L98" s="57"/>
      <c r="M98" s="57"/>
      <c r="N98" s="57"/>
      <c r="O98" s="57"/>
      <c r="P98" s="57"/>
      <c r="Q98" s="57"/>
      <c r="R98" s="57"/>
      <c r="S98" s="57"/>
    </row>
    <row r="99" spans="1:19" ht="29.25" customHeight="1" x14ac:dyDescent="0.25">
      <c r="A99" s="156" t="s">
        <v>23</v>
      </c>
      <c r="B99" s="156"/>
      <c r="C99" s="47" t="s">
        <v>115</v>
      </c>
      <c r="D99" s="47" t="s">
        <v>116</v>
      </c>
      <c r="E99" s="47" t="s">
        <v>7</v>
      </c>
      <c r="F99" s="28" t="s">
        <v>22</v>
      </c>
      <c r="G99" s="111" t="s">
        <v>24</v>
      </c>
      <c r="H99" s="28" t="s">
        <v>25</v>
      </c>
      <c r="I99" s="28" t="s">
        <v>26</v>
      </c>
      <c r="J99" s="29"/>
      <c r="K99" s="29"/>
      <c r="L99" s="29"/>
      <c r="M99" s="29"/>
      <c r="N99" s="29"/>
      <c r="O99" s="29"/>
      <c r="P99" s="29"/>
      <c r="Q99" s="29"/>
      <c r="R99" s="29"/>
      <c r="S99" s="29"/>
    </row>
    <row r="100" spans="1:19" ht="29.25" customHeight="1" x14ac:dyDescent="0.25">
      <c r="A100" s="156"/>
      <c r="B100" s="156"/>
      <c r="C100" s="101" t="s">
        <v>129</v>
      </c>
      <c r="D100" s="101">
        <v>4083</v>
      </c>
      <c r="E100" s="101" t="s">
        <v>132</v>
      </c>
      <c r="F100" s="102" t="s">
        <v>133</v>
      </c>
      <c r="G100" s="103">
        <v>15</v>
      </c>
      <c r="H100" s="112">
        <v>35.58</v>
      </c>
      <c r="I100" s="113">
        <f>G100*H100</f>
        <v>533.69999999999993</v>
      </c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 ht="29.25" customHeight="1" x14ac:dyDescent="0.25">
      <c r="A101" s="156"/>
      <c r="B101" s="156"/>
      <c r="C101" s="101" t="s">
        <v>129</v>
      </c>
      <c r="D101" s="101">
        <v>2436</v>
      </c>
      <c r="E101" s="101" t="s">
        <v>151</v>
      </c>
      <c r="F101" s="102" t="s">
        <v>133</v>
      </c>
      <c r="G101" s="103">
        <v>360</v>
      </c>
      <c r="H101" s="112">
        <v>19.98</v>
      </c>
      <c r="I101" s="113">
        <f>G101*H101</f>
        <v>7192.8</v>
      </c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 ht="29.25" customHeight="1" x14ac:dyDescent="0.25">
      <c r="A102" s="156"/>
      <c r="B102" s="156"/>
      <c r="C102" s="101" t="s">
        <v>129</v>
      </c>
      <c r="D102" s="101">
        <v>247</v>
      </c>
      <c r="E102" s="101" t="s">
        <v>152</v>
      </c>
      <c r="F102" s="102" t="s">
        <v>133</v>
      </c>
      <c r="G102" s="103">
        <v>180</v>
      </c>
      <c r="H102" s="112">
        <v>15.96</v>
      </c>
      <c r="I102" s="113">
        <f>G102*H102</f>
        <v>2872.8</v>
      </c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 ht="15" customHeight="1" x14ac:dyDescent="0.25">
      <c r="A103" s="114"/>
      <c r="B103" s="114"/>
      <c r="C103" s="130"/>
      <c r="D103" s="130"/>
      <c r="E103" s="149"/>
      <c r="F103" s="150"/>
      <c r="G103" s="153" t="s">
        <v>27</v>
      </c>
      <c r="H103" s="150"/>
      <c r="I103" s="39">
        <f>SUM(I100:I102)</f>
        <v>10599.3</v>
      </c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 ht="30" customHeight="1" x14ac:dyDescent="0.25">
      <c r="A104" s="114"/>
      <c r="B104" s="114"/>
      <c r="C104" s="130"/>
      <c r="D104" s="130"/>
      <c r="E104" s="150"/>
      <c r="F104" s="150"/>
      <c r="G104" s="120" t="s">
        <v>28</v>
      </c>
      <c r="H104" s="121">
        <v>0.71340000000000003</v>
      </c>
      <c r="I104" s="41">
        <f>I103*H104</f>
        <v>7561.5406199999998</v>
      </c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 ht="15" customHeight="1" x14ac:dyDescent="0.25">
      <c r="A105" s="114"/>
      <c r="B105" s="114"/>
      <c r="C105" s="130"/>
      <c r="D105" s="130"/>
      <c r="E105" s="150"/>
      <c r="F105" s="150"/>
      <c r="G105" s="153" t="s">
        <v>29</v>
      </c>
      <c r="H105" s="150"/>
      <c r="I105" s="39">
        <f>SUM(I103:I104)</f>
        <v>18160.840619999999</v>
      </c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 ht="15" customHeight="1" x14ac:dyDescent="0.25">
      <c r="A106" s="114"/>
      <c r="B106" s="114"/>
      <c r="C106" s="130"/>
      <c r="D106" s="130"/>
      <c r="E106" s="150"/>
      <c r="F106" s="150"/>
      <c r="G106" s="120" t="s">
        <v>30</v>
      </c>
      <c r="H106" s="121">
        <v>0.25</v>
      </c>
      <c r="I106" s="41">
        <f>I105*H106</f>
        <v>4540.2101549999998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 ht="15" customHeight="1" x14ac:dyDescent="0.25">
      <c r="A107" s="114"/>
      <c r="B107" s="114"/>
      <c r="C107" s="130"/>
      <c r="D107" s="130"/>
      <c r="E107" s="150"/>
      <c r="F107" s="150"/>
      <c r="G107" s="154" t="s">
        <v>31</v>
      </c>
      <c r="H107" s="150"/>
      <c r="I107" s="44">
        <f>TRUNC(I105+I106,2)</f>
        <v>22701.05</v>
      </c>
      <c r="J107" s="40"/>
      <c r="K107" s="40"/>
      <c r="L107" s="40"/>
      <c r="M107" s="40"/>
      <c r="N107" s="40"/>
      <c r="O107" s="40"/>
      <c r="P107" s="40"/>
      <c r="Q107" s="40"/>
      <c r="R107" s="40"/>
      <c r="S107" s="40"/>
    </row>
    <row r="108" spans="1:19" ht="15" customHeight="1" x14ac:dyDescent="0.25">
      <c r="A108" s="155" t="s">
        <v>32</v>
      </c>
      <c r="B108" s="46"/>
      <c r="C108" s="46"/>
      <c r="D108" s="46"/>
      <c r="E108" s="47" t="s">
        <v>7</v>
      </c>
      <c r="F108" s="28" t="s">
        <v>22</v>
      </c>
      <c r="G108" s="111" t="s">
        <v>24</v>
      </c>
      <c r="H108" s="28" t="s">
        <v>25</v>
      </c>
      <c r="I108" s="28" t="s">
        <v>26</v>
      </c>
      <c r="J108" s="29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1:19" ht="15" customHeight="1" x14ac:dyDescent="0.25">
      <c r="A109" s="155"/>
      <c r="B109" s="49" t="s">
        <v>62</v>
      </c>
      <c r="C109" s="49"/>
      <c r="D109" s="49"/>
      <c r="E109" s="50" t="s">
        <v>37</v>
      </c>
      <c r="F109" s="102" t="s">
        <v>38</v>
      </c>
      <c r="G109" s="122">
        <v>1</v>
      </c>
      <c r="H109" s="113">
        <f>'COMPOSIÇÃO AUXI'!M151</f>
        <v>10703.7</v>
      </c>
      <c r="I109" s="35">
        <f t="shared" ref="I109:I113" si="4">G109*H109</f>
        <v>10703.7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 ht="30" x14ac:dyDescent="0.25">
      <c r="A110" s="155"/>
      <c r="B110" s="49" t="s">
        <v>63</v>
      </c>
      <c r="C110" s="49"/>
      <c r="D110" s="49"/>
      <c r="E110" s="50" t="s">
        <v>40</v>
      </c>
      <c r="F110" s="102" t="s">
        <v>35</v>
      </c>
      <c r="G110" s="122">
        <v>1</v>
      </c>
      <c r="H110" s="113">
        <f>'COMPOSIÇÃO AUXI'!M157</f>
        <v>265.73</v>
      </c>
      <c r="I110" s="35">
        <f t="shared" si="4"/>
        <v>265.73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 ht="30.75" customHeight="1" x14ac:dyDescent="0.25">
      <c r="A111" s="156" t="s">
        <v>41</v>
      </c>
      <c r="B111" s="49" t="s">
        <v>64</v>
      </c>
      <c r="C111" s="49"/>
      <c r="D111" s="49"/>
      <c r="E111" s="50" t="s">
        <v>43</v>
      </c>
      <c r="F111" s="102" t="s">
        <v>38</v>
      </c>
      <c r="G111" s="122">
        <v>1</v>
      </c>
      <c r="H111" s="113">
        <f>'COMPOSIÇÃO AUXI'!M162</f>
        <v>1256.97</v>
      </c>
      <c r="I111" s="35">
        <f t="shared" si="4"/>
        <v>1256.97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 ht="30.75" customHeight="1" x14ac:dyDescent="0.25">
      <c r="A112" s="156"/>
      <c r="B112" s="49" t="s">
        <v>65</v>
      </c>
      <c r="C112" s="49"/>
      <c r="D112" s="49"/>
      <c r="E112" s="50" t="s">
        <v>45</v>
      </c>
      <c r="F112" s="102" t="s">
        <v>38</v>
      </c>
      <c r="G112" s="122">
        <v>1</v>
      </c>
      <c r="H112" s="113">
        <f>'COMPOSIÇÃO AUXI'!M167</f>
        <v>2300.4</v>
      </c>
      <c r="I112" s="35">
        <f t="shared" si="4"/>
        <v>2300.4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 ht="30.75" customHeight="1" x14ac:dyDescent="0.25">
      <c r="A113" s="156"/>
      <c r="B113" s="49" t="s">
        <v>66</v>
      </c>
      <c r="C113" s="49"/>
      <c r="D113" s="49"/>
      <c r="E113" s="50" t="s">
        <v>47</v>
      </c>
      <c r="F113" s="102" t="s">
        <v>38</v>
      </c>
      <c r="G113" s="122">
        <v>1</v>
      </c>
      <c r="H113" s="113">
        <f>'COMPOSIÇÃO AUXI'!M172</f>
        <v>1739.46</v>
      </c>
      <c r="I113" s="35">
        <f t="shared" si="4"/>
        <v>1739.46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 ht="15" customHeight="1" x14ac:dyDescent="0.25">
      <c r="A114" s="157"/>
      <c r="B114" s="157"/>
      <c r="C114" s="123"/>
      <c r="D114" s="123"/>
      <c r="E114" s="149"/>
      <c r="F114" s="150"/>
      <c r="G114" s="153" t="s">
        <v>27</v>
      </c>
      <c r="H114" s="150"/>
      <c r="I114" s="39">
        <f>SUM(I109:I113)</f>
        <v>16266.259999999998</v>
      </c>
      <c r="J114" s="40"/>
      <c r="K114" s="40"/>
      <c r="L114" s="40"/>
      <c r="M114" s="40"/>
      <c r="N114" s="40"/>
      <c r="O114" s="40"/>
      <c r="P114" s="40"/>
      <c r="Q114" s="40"/>
      <c r="R114" s="40"/>
      <c r="S114" s="40"/>
    </row>
    <row r="115" spans="1:19" ht="15" customHeight="1" x14ac:dyDescent="0.25">
      <c r="A115" s="157"/>
      <c r="B115" s="157"/>
      <c r="C115" s="123"/>
      <c r="D115" s="123"/>
      <c r="E115" s="150"/>
      <c r="F115" s="150"/>
      <c r="G115" s="120" t="s">
        <v>30</v>
      </c>
      <c r="H115" s="121">
        <v>0.25</v>
      </c>
      <c r="I115" s="41">
        <f>I114*H115</f>
        <v>4066.5649999999996</v>
      </c>
      <c r="J115" s="42"/>
      <c r="K115" s="42"/>
      <c r="L115" s="42"/>
      <c r="M115" s="42"/>
      <c r="N115" s="42"/>
      <c r="O115" s="42"/>
      <c r="P115" s="42"/>
      <c r="Q115" s="42"/>
      <c r="R115" s="42"/>
      <c r="S115" s="42"/>
    </row>
    <row r="116" spans="1:19" ht="15" customHeight="1" x14ac:dyDescent="0.25">
      <c r="A116" s="157"/>
      <c r="B116" s="157"/>
      <c r="C116" s="123"/>
      <c r="D116" s="123"/>
      <c r="E116" s="150"/>
      <c r="F116" s="150"/>
      <c r="G116" s="154" t="s">
        <v>48</v>
      </c>
      <c r="H116" s="150"/>
      <c r="I116" s="44">
        <f>TRUNC(SUM(I114:I115),2)</f>
        <v>20332.82</v>
      </c>
      <c r="J116" s="45"/>
      <c r="K116" s="45"/>
      <c r="L116" s="45"/>
      <c r="M116" s="45"/>
      <c r="N116" s="45"/>
      <c r="O116" s="45"/>
      <c r="P116" s="45"/>
      <c r="Q116" s="45"/>
      <c r="R116" s="45"/>
      <c r="S116" s="45"/>
    </row>
    <row r="117" spans="1:19" ht="15" customHeight="1" x14ac:dyDescent="0.25">
      <c r="A117" s="161" t="s">
        <v>49</v>
      </c>
      <c r="B117" s="150"/>
      <c r="C117" s="150"/>
      <c r="D117" s="150"/>
      <c r="E117" s="150"/>
      <c r="F117" s="150"/>
      <c r="G117" s="150"/>
      <c r="H117" s="150"/>
      <c r="I117" s="51">
        <f>I116+I107</f>
        <v>43033.869999999995</v>
      </c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</sheetData>
  <mergeCells count="69">
    <mergeCell ref="A117:H117"/>
    <mergeCell ref="A96:H96"/>
    <mergeCell ref="G107:H107"/>
    <mergeCell ref="A99:B102"/>
    <mergeCell ref="E103:F107"/>
    <mergeCell ref="G103:H103"/>
    <mergeCell ref="G105:H105"/>
    <mergeCell ref="A108:A110"/>
    <mergeCell ref="A111:A113"/>
    <mergeCell ref="A114:B116"/>
    <mergeCell ref="E114:F116"/>
    <mergeCell ref="G114:H114"/>
    <mergeCell ref="G116:H116"/>
    <mergeCell ref="A74:H74"/>
    <mergeCell ref="A77:B80"/>
    <mergeCell ref="E81:F85"/>
    <mergeCell ref="G81:H81"/>
    <mergeCell ref="G83:H83"/>
    <mergeCell ref="G85:H85"/>
    <mergeCell ref="A86:A89"/>
    <mergeCell ref="A90:A92"/>
    <mergeCell ref="A93:B95"/>
    <mergeCell ref="E93:F95"/>
    <mergeCell ref="G93:H93"/>
    <mergeCell ref="G95:H95"/>
    <mergeCell ref="A52:H52"/>
    <mergeCell ref="E59:F63"/>
    <mergeCell ref="G59:H59"/>
    <mergeCell ref="G61:H61"/>
    <mergeCell ref="G63:H63"/>
    <mergeCell ref="A55:B58"/>
    <mergeCell ref="A64:A67"/>
    <mergeCell ref="A68:A70"/>
    <mergeCell ref="A71:B73"/>
    <mergeCell ref="E71:F73"/>
    <mergeCell ref="G71:H71"/>
    <mergeCell ref="G73:H73"/>
    <mergeCell ref="G49:H49"/>
    <mergeCell ref="G51:H51"/>
    <mergeCell ref="A30:H30"/>
    <mergeCell ref="E32:I32"/>
    <mergeCell ref="E37:F41"/>
    <mergeCell ref="G37:H37"/>
    <mergeCell ref="G39:H39"/>
    <mergeCell ref="G41:H41"/>
    <mergeCell ref="A42:A45"/>
    <mergeCell ref="A46:A48"/>
    <mergeCell ref="A33:B36"/>
    <mergeCell ref="A49:B51"/>
    <mergeCell ref="E49:F51"/>
    <mergeCell ref="A20:A23"/>
    <mergeCell ref="A24:A26"/>
    <mergeCell ref="A27:B29"/>
    <mergeCell ref="E27:F29"/>
    <mergeCell ref="G27:H27"/>
    <mergeCell ref="G29:H29"/>
    <mergeCell ref="E15:F19"/>
    <mergeCell ref="G15:H15"/>
    <mergeCell ref="G17:H17"/>
    <mergeCell ref="G19:H19"/>
    <mergeCell ref="A7:B10"/>
    <mergeCell ref="B2:I2"/>
    <mergeCell ref="A1:I1"/>
    <mergeCell ref="A3:I3"/>
    <mergeCell ref="W7:W9"/>
    <mergeCell ref="W10:W11"/>
    <mergeCell ref="E6:I6"/>
    <mergeCell ref="U6:V6"/>
    <mergeCell ref="V7:V12"/>
  </mergeCells>
  <printOptions horizontalCentered="1"/>
  <pageMargins left="0.39370078740157483" right="0.39370078740157483" top="0.78740157480314965" bottom="0.39370078740157483" header="0" footer="0"/>
  <pageSetup paperSize="9" scale="67" orientation="portrait" horizontalDpi="360" verticalDpi="360" r:id="rId1"/>
  <headerFooter>
    <oddHeader xml:space="preserve">&amp;C&amp;"Arial,Normal"&amp;10
</oddHeader>
  </headerFooter>
  <rowBreaks count="1" manualBreakCount="1">
    <brk id="5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view="pageBreakPreview" topLeftCell="A139" zoomScale="80" zoomScaleSheetLayoutView="80" workbookViewId="0">
      <selection activeCell="H7" sqref="H7"/>
    </sheetView>
  </sheetViews>
  <sheetFormatPr defaultRowHeight="15" x14ac:dyDescent="0.25"/>
  <cols>
    <col min="1" max="1" width="12" style="58" bestFit="1" customWidth="1"/>
    <col min="2" max="3" width="12" style="58" customWidth="1"/>
    <col min="4" max="4" width="57.85546875" style="59" customWidth="1"/>
    <col min="5" max="5" width="11.28515625" style="58" bestFit="1" customWidth="1"/>
    <col min="6" max="6" width="8.42578125" style="58" customWidth="1"/>
    <col min="7" max="7" width="7.7109375" style="58" customWidth="1"/>
    <col min="8" max="9" width="12.28515625" style="58" bestFit="1" customWidth="1"/>
    <col min="10" max="10" width="10.85546875" style="58" bestFit="1" customWidth="1"/>
    <col min="11" max="11" width="14.5703125" style="58" bestFit="1" customWidth="1"/>
    <col min="12" max="12" width="18.28515625" style="58" bestFit="1" customWidth="1"/>
    <col min="13" max="13" width="16.85546875" style="58" customWidth="1"/>
    <col min="14" max="14" width="8" style="58" customWidth="1"/>
    <col min="15" max="15" width="12.5703125" style="20" customWidth="1"/>
    <col min="16" max="16" width="5.85546875" style="20" customWidth="1"/>
    <col min="17" max="17" width="10.140625" style="20" bestFit="1" customWidth="1"/>
    <col min="18" max="18" width="9.140625" style="58"/>
    <col min="19" max="19" width="14.42578125" style="58" bestFit="1" customWidth="1"/>
    <col min="20" max="16384" width="9.140625" style="58"/>
  </cols>
  <sheetData>
    <row r="1" spans="1:19" ht="45.75" customHeight="1" x14ac:dyDescent="0.25">
      <c r="A1" s="146" t="s">
        <v>70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9" s="1" customFormat="1" ht="42.75" customHeight="1" x14ac:dyDescent="0.25">
      <c r="A2" s="110" t="s">
        <v>0</v>
      </c>
      <c r="B2" s="146" t="str">
        <f>RESUMO!B2</f>
        <v xml:space="preserve">SERVIÇOS DE MONTAGEM E DESMONTAGEM DE ESTRUTURA DE HORNAMENTAÇÃO DO SÃO JOÃO DA ROÇA 2024. 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9" ht="29.25" customHeight="1" x14ac:dyDescent="0.25">
      <c r="D3" s="58"/>
    </row>
    <row r="4" spans="1:19" ht="19.5" customHeight="1" x14ac:dyDescent="0.25">
      <c r="A4" s="60" t="s">
        <v>12</v>
      </c>
      <c r="B4" s="60" t="s">
        <v>125</v>
      </c>
      <c r="C4" s="60" t="s">
        <v>126</v>
      </c>
      <c r="D4" s="181" t="s">
        <v>118</v>
      </c>
      <c r="E4" s="181"/>
      <c r="F4" s="181"/>
      <c r="G4" s="181"/>
      <c r="H4" s="181"/>
      <c r="I4" s="181"/>
      <c r="J4" s="181"/>
      <c r="K4" s="181"/>
      <c r="L4" s="181"/>
      <c r="M4" s="181"/>
      <c r="N4" s="61"/>
    </row>
    <row r="5" spans="1:19" ht="14.25" customHeight="1" x14ac:dyDescent="0.25">
      <c r="A5" s="62" t="s">
        <v>33</v>
      </c>
      <c r="B5" s="78"/>
      <c r="C5" s="78"/>
      <c r="D5" s="182" t="s">
        <v>119</v>
      </c>
      <c r="E5" s="182"/>
      <c r="F5" s="182"/>
      <c r="G5" s="182"/>
      <c r="H5" s="182"/>
      <c r="I5" s="182"/>
      <c r="J5" s="182"/>
      <c r="K5" s="63"/>
      <c r="L5" s="64"/>
      <c r="M5" s="65"/>
      <c r="N5" s="61"/>
      <c r="Q5" s="66">
        <f>TOTAL01</f>
        <v>0.73799999999999999</v>
      </c>
    </row>
    <row r="6" spans="1:19" ht="14.25" customHeight="1" x14ac:dyDescent="0.25">
      <c r="A6" s="169" t="s">
        <v>71</v>
      </c>
      <c r="B6" s="100"/>
      <c r="C6" s="100"/>
      <c r="D6" s="170" t="s">
        <v>72</v>
      </c>
      <c r="E6" s="169" t="s">
        <v>73</v>
      </c>
      <c r="F6" s="169"/>
      <c r="G6" s="169"/>
      <c r="H6" s="169"/>
      <c r="I6" s="177" t="s">
        <v>24</v>
      </c>
      <c r="J6" s="163" t="s">
        <v>74</v>
      </c>
      <c r="K6" s="164" t="s">
        <v>38</v>
      </c>
      <c r="L6" s="163" t="s">
        <v>75</v>
      </c>
      <c r="M6" s="163" t="s">
        <v>26</v>
      </c>
      <c r="N6" s="61"/>
      <c r="O6" s="183" t="s">
        <v>76</v>
      </c>
      <c r="Q6" s="183" t="s">
        <v>77</v>
      </c>
    </row>
    <row r="7" spans="1:19" ht="14.25" customHeight="1" x14ac:dyDescent="0.25">
      <c r="A7" s="169"/>
      <c r="B7" s="100"/>
      <c r="C7" s="100"/>
      <c r="D7" s="170"/>
      <c r="E7" s="67" t="s">
        <v>78</v>
      </c>
      <c r="F7" s="67" t="s">
        <v>79</v>
      </c>
      <c r="G7" s="67" t="s">
        <v>80</v>
      </c>
      <c r="H7" s="67" t="s">
        <v>81</v>
      </c>
      <c r="I7" s="178"/>
      <c r="J7" s="163"/>
      <c r="K7" s="165"/>
      <c r="L7" s="163"/>
      <c r="M7" s="163"/>
      <c r="N7" s="61"/>
      <c r="O7" s="183"/>
      <c r="Q7" s="183"/>
    </row>
    <row r="8" spans="1:19" x14ac:dyDescent="0.25">
      <c r="A8" s="68" t="s">
        <v>82</v>
      </c>
      <c r="B8" s="68" t="s">
        <v>127</v>
      </c>
      <c r="C8" s="68" t="s">
        <v>127</v>
      </c>
      <c r="D8" s="69" t="s">
        <v>120</v>
      </c>
      <c r="E8" s="70">
        <v>15400</v>
      </c>
      <c r="F8" s="70"/>
      <c r="G8" s="70"/>
      <c r="H8" s="70"/>
      <c r="I8" s="70">
        <f>E8</f>
        <v>15400</v>
      </c>
      <c r="J8" s="71" t="s">
        <v>121</v>
      </c>
      <c r="K8" s="72">
        <v>1</v>
      </c>
      <c r="L8" s="73">
        <v>3</v>
      </c>
      <c r="M8" s="73">
        <f>TRUNC(I8*K8*L8,2)</f>
        <v>46200</v>
      </c>
      <c r="N8" s="61"/>
      <c r="O8" s="20">
        <v>84.99</v>
      </c>
      <c r="Q8" s="20">
        <f>O8*TOTAL1</f>
        <v>62.722619999999992</v>
      </c>
      <c r="R8" s="58">
        <v>65000</v>
      </c>
      <c r="S8" s="99">
        <f>M8-R8</f>
        <v>-18800</v>
      </c>
    </row>
    <row r="9" spans="1:19" ht="14.25" customHeight="1" x14ac:dyDescent="0.25">
      <c r="A9" s="68" t="s">
        <v>83</v>
      </c>
      <c r="B9" s="68" t="s">
        <v>127</v>
      </c>
      <c r="C9" s="68" t="s">
        <v>127</v>
      </c>
      <c r="D9" s="69" t="s">
        <v>122</v>
      </c>
      <c r="E9" s="70"/>
      <c r="F9" s="70"/>
      <c r="G9" s="70">
        <v>4.5</v>
      </c>
      <c r="H9" s="70"/>
      <c r="I9" s="70">
        <f>(I8*2)/10</f>
        <v>3080</v>
      </c>
      <c r="J9" s="71" t="s">
        <v>4</v>
      </c>
      <c r="K9" s="72">
        <v>2</v>
      </c>
      <c r="L9" s="73">
        <v>6</v>
      </c>
      <c r="M9" s="73">
        <f>TRUNC(I9*K9*L9,2)</f>
        <v>36960</v>
      </c>
      <c r="N9" s="61"/>
      <c r="O9" s="20">
        <v>56.66</v>
      </c>
      <c r="Q9" s="20">
        <f>O9*TOTAL1</f>
        <v>41.815079999999995</v>
      </c>
      <c r="R9" s="58">
        <v>52000</v>
      </c>
      <c r="S9" s="99">
        <f>M9-R9</f>
        <v>-15040</v>
      </c>
    </row>
    <row r="10" spans="1:19" ht="14.25" customHeight="1" x14ac:dyDescent="0.25">
      <c r="A10" s="74"/>
      <c r="B10" s="74"/>
      <c r="C10" s="74"/>
      <c r="D10" s="75"/>
      <c r="E10" s="17"/>
      <c r="F10" s="17"/>
      <c r="G10" s="17"/>
      <c r="H10" s="17"/>
      <c r="I10" s="17"/>
      <c r="J10" s="17"/>
      <c r="K10" s="17"/>
      <c r="L10" s="76" t="s">
        <v>9</v>
      </c>
      <c r="M10" s="77">
        <f>SUM(M8:M9)</f>
        <v>83160</v>
      </c>
      <c r="R10" s="58">
        <f>R9/2</f>
        <v>26000</v>
      </c>
    </row>
    <row r="11" spans="1:19" ht="14.25" customHeight="1" x14ac:dyDescent="0.25">
      <c r="A11" s="62" t="s">
        <v>36</v>
      </c>
      <c r="B11" s="78"/>
      <c r="C11" s="78"/>
      <c r="D11" s="78" t="s">
        <v>93</v>
      </c>
      <c r="E11" s="64"/>
      <c r="F11" s="64"/>
      <c r="G11" s="64"/>
      <c r="H11" s="64"/>
      <c r="I11" s="64"/>
      <c r="J11" s="64"/>
      <c r="K11" s="64"/>
      <c r="L11" s="64"/>
      <c r="M11" s="65"/>
    </row>
    <row r="12" spans="1:19" ht="14.25" customHeight="1" x14ac:dyDescent="0.25">
      <c r="A12" s="169" t="s">
        <v>71</v>
      </c>
      <c r="B12" s="100"/>
      <c r="C12" s="100"/>
      <c r="D12" s="170" t="s">
        <v>72</v>
      </c>
      <c r="E12" s="171" t="s">
        <v>73</v>
      </c>
      <c r="F12" s="172"/>
      <c r="G12" s="172"/>
      <c r="H12" s="173"/>
      <c r="I12" s="179" t="s">
        <v>24</v>
      </c>
      <c r="J12" s="163" t="s">
        <v>74</v>
      </c>
      <c r="K12" s="164" t="s">
        <v>38</v>
      </c>
      <c r="L12" s="163" t="s">
        <v>94</v>
      </c>
      <c r="M12" s="163" t="s">
        <v>26</v>
      </c>
    </row>
    <row r="13" spans="1:19" ht="14.25" customHeight="1" x14ac:dyDescent="0.25">
      <c r="A13" s="169"/>
      <c r="B13" s="100"/>
      <c r="C13" s="100"/>
      <c r="D13" s="170"/>
      <c r="E13" s="174"/>
      <c r="F13" s="175"/>
      <c r="G13" s="175"/>
      <c r="H13" s="176"/>
      <c r="I13" s="180"/>
      <c r="J13" s="163"/>
      <c r="K13" s="165"/>
      <c r="L13" s="163"/>
      <c r="M13" s="163"/>
    </row>
    <row r="14" spans="1:19" ht="14.25" customHeight="1" x14ac:dyDescent="0.25">
      <c r="A14" s="68" t="s">
        <v>84</v>
      </c>
      <c r="B14" s="68" t="s">
        <v>128</v>
      </c>
      <c r="C14" s="68" t="s">
        <v>127</v>
      </c>
      <c r="D14" s="69" t="s">
        <v>96</v>
      </c>
      <c r="E14" s="70"/>
      <c r="F14" s="70"/>
      <c r="G14" s="70"/>
      <c r="H14" s="70"/>
      <c r="I14" s="70">
        <v>2</v>
      </c>
      <c r="J14" s="71" t="s">
        <v>95</v>
      </c>
      <c r="K14" s="72">
        <v>2.0842999999999998</v>
      </c>
      <c r="L14" s="73">
        <f>ROUNDUP(Q14,2)</f>
        <v>700.05</v>
      </c>
      <c r="M14" s="73">
        <f>TRUNC(I14*K14*L14,2)</f>
        <v>2918.22</v>
      </c>
      <c r="O14" s="20">
        <v>948.57</v>
      </c>
      <c r="Q14" s="20">
        <f>O14*TOTAL1</f>
        <v>700.04466000000002</v>
      </c>
    </row>
    <row r="15" spans="1:19" ht="14.25" customHeight="1" x14ac:dyDescent="0.25">
      <c r="A15" s="68" t="s">
        <v>85</v>
      </c>
      <c r="B15" s="68" t="s">
        <v>128</v>
      </c>
      <c r="C15" s="68" t="s">
        <v>127</v>
      </c>
      <c r="D15" s="69" t="s">
        <v>97</v>
      </c>
      <c r="E15" s="70"/>
      <c r="F15" s="70"/>
      <c r="G15" s="70"/>
      <c r="H15" s="70"/>
      <c r="I15" s="70">
        <v>30</v>
      </c>
      <c r="J15" s="71" t="s">
        <v>98</v>
      </c>
      <c r="K15" s="72">
        <v>6.9400000000000003E-2</v>
      </c>
      <c r="L15" s="73">
        <f>ROUNDUP(Q15,2)</f>
        <v>466.7</v>
      </c>
      <c r="M15" s="73">
        <f>TRUNC(I15*K15*L15,2)</f>
        <v>971.66</v>
      </c>
      <c r="O15" s="20">
        <v>632.38</v>
      </c>
      <c r="Q15" s="20">
        <f>O15*TOTAL1</f>
        <v>466.69644</v>
      </c>
    </row>
    <row r="16" spans="1:19" ht="14.25" customHeight="1" x14ac:dyDescent="0.25">
      <c r="A16" s="68" t="s">
        <v>86</v>
      </c>
      <c r="B16" s="68" t="s">
        <v>128</v>
      </c>
      <c r="C16" s="68" t="s">
        <v>127</v>
      </c>
      <c r="D16" s="69" t="s">
        <v>124</v>
      </c>
      <c r="E16" s="70"/>
      <c r="F16" s="70"/>
      <c r="G16" s="70"/>
      <c r="H16" s="70"/>
      <c r="I16" s="70">
        <v>2</v>
      </c>
      <c r="J16" s="71" t="s">
        <v>95</v>
      </c>
      <c r="K16" s="72">
        <v>2.2145999999999999</v>
      </c>
      <c r="L16" s="73">
        <v>150</v>
      </c>
      <c r="M16" s="73">
        <f>TRUNC(I16*K16*L16,2)</f>
        <v>664.38</v>
      </c>
      <c r="O16" s="20">
        <v>632.38</v>
      </c>
      <c r="Q16" s="20">
        <f>O16*TOTAL1</f>
        <v>466.69644</v>
      </c>
    </row>
    <row r="17" spans="1:17" ht="14.25" customHeight="1" x14ac:dyDescent="0.25">
      <c r="A17" s="74"/>
      <c r="B17" s="74"/>
      <c r="C17" s="74"/>
      <c r="D17" s="75"/>
      <c r="E17" s="17"/>
      <c r="F17" s="17"/>
      <c r="G17" s="17"/>
      <c r="H17" s="17"/>
      <c r="I17" s="17"/>
      <c r="J17" s="79"/>
      <c r="K17" s="79"/>
      <c r="L17" s="80" t="s">
        <v>9</v>
      </c>
      <c r="M17" s="81">
        <f>SUM(M14:M16)</f>
        <v>4554.2599999999993</v>
      </c>
    </row>
    <row r="18" spans="1:17" ht="14.25" customHeight="1" x14ac:dyDescent="0.25">
      <c r="A18" s="62" t="s">
        <v>39</v>
      </c>
      <c r="B18" s="78"/>
      <c r="C18" s="78"/>
      <c r="D18" s="78" t="s">
        <v>99</v>
      </c>
      <c r="E18" s="64"/>
      <c r="F18" s="64"/>
      <c r="G18" s="64"/>
      <c r="H18" s="64"/>
      <c r="I18" s="64"/>
      <c r="J18" s="64"/>
      <c r="K18" s="64"/>
      <c r="L18" s="64"/>
      <c r="M18" s="65"/>
    </row>
    <row r="19" spans="1:17" ht="14.25" customHeight="1" x14ac:dyDescent="0.25">
      <c r="A19" s="169" t="s">
        <v>71</v>
      </c>
      <c r="B19" s="100"/>
      <c r="C19" s="100"/>
      <c r="D19" s="170" t="s">
        <v>72</v>
      </c>
      <c r="E19" s="171" t="s">
        <v>73</v>
      </c>
      <c r="F19" s="172"/>
      <c r="G19" s="172"/>
      <c r="H19" s="173"/>
      <c r="I19" s="177" t="s">
        <v>24</v>
      </c>
      <c r="J19" s="163" t="s">
        <v>74</v>
      </c>
      <c r="K19" s="164" t="s">
        <v>38</v>
      </c>
      <c r="L19" s="163" t="s">
        <v>100</v>
      </c>
      <c r="M19" s="163" t="s">
        <v>26</v>
      </c>
    </row>
    <row r="20" spans="1:17" ht="14.25" customHeight="1" x14ac:dyDescent="0.25">
      <c r="A20" s="169"/>
      <c r="B20" s="100"/>
      <c r="C20" s="100"/>
      <c r="D20" s="170"/>
      <c r="E20" s="174"/>
      <c r="F20" s="175"/>
      <c r="G20" s="175"/>
      <c r="H20" s="176"/>
      <c r="I20" s="178"/>
      <c r="J20" s="163"/>
      <c r="K20" s="165"/>
      <c r="L20" s="163"/>
      <c r="M20" s="163"/>
    </row>
    <row r="21" spans="1:17" ht="14.25" customHeight="1" x14ac:dyDescent="0.25">
      <c r="A21" s="68" t="s">
        <v>87</v>
      </c>
      <c r="B21" s="68" t="s">
        <v>127</v>
      </c>
      <c r="C21" s="68" t="s">
        <v>127</v>
      </c>
      <c r="D21" s="69" t="s">
        <v>101</v>
      </c>
      <c r="E21" s="70"/>
      <c r="F21" s="70"/>
      <c r="G21" s="70"/>
      <c r="H21" s="70"/>
      <c r="I21" s="70">
        <v>10</v>
      </c>
      <c r="J21" s="71" t="s">
        <v>102</v>
      </c>
      <c r="K21" s="72">
        <v>0.3</v>
      </c>
      <c r="L21" s="73">
        <v>50</v>
      </c>
      <c r="M21" s="73">
        <f>TRUNC(I21*K21*L21,2)</f>
        <v>150</v>
      </c>
      <c r="O21" s="20">
        <v>105.39</v>
      </c>
      <c r="Q21" s="20">
        <f>O21*TOTAL1</f>
        <v>77.777820000000006</v>
      </c>
    </row>
    <row r="22" spans="1:17" ht="14.25" customHeight="1" x14ac:dyDescent="0.25">
      <c r="A22" s="68" t="s">
        <v>88</v>
      </c>
      <c r="B22" s="68" t="s">
        <v>127</v>
      </c>
      <c r="C22" s="68" t="s">
        <v>127</v>
      </c>
      <c r="D22" s="69" t="s">
        <v>123</v>
      </c>
      <c r="E22" s="70"/>
      <c r="F22" s="70"/>
      <c r="G22" s="70"/>
      <c r="H22" s="70"/>
      <c r="I22" s="70">
        <v>5</v>
      </c>
      <c r="J22" s="71" t="s">
        <v>103</v>
      </c>
      <c r="K22" s="72">
        <v>1.25</v>
      </c>
      <c r="L22" s="73">
        <v>40</v>
      </c>
      <c r="M22" s="73">
        <f>TRUNC(I22*K22*L22,2)</f>
        <v>250</v>
      </c>
      <c r="O22" s="20">
        <v>44.26</v>
      </c>
      <c r="Q22" s="20">
        <f>O22*TOTAL1</f>
        <v>32.663879999999999</v>
      </c>
    </row>
    <row r="23" spans="1:17" ht="30" x14ac:dyDescent="0.25">
      <c r="A23" s="68" t="s">
        <v>89</v>
      </c>
      <c r="B23" s="68" t="s">
        <v>129</v>
      </c>
      <c r="C23" s="68">
        <v>408</v>
      </c>
      <c r="D23" s="69" t="s">
        <v>131</v>
      </c>
      <c r="E23" s="70"/>
      <c r="F23" s="70"/>
      <c r="G23" s="70"/>
      <c r="H23" s="70"/>
      <c r="I23" s="70">
        <v>100</v>
      </c>
      <c r="J23" s="71" t="s">
        <v>130</v>
      </c>
      <c r="K23" s="72">
        <v>1.25</v>
      </c>
      <c r="L23" s="73">
        <v>1.0900000000000001</v>
      </c>
      <c r="M23" s="73">
        <f>TRUNC(I23*K23*L23,2)</f>
        <v>136.25</v>
      </c>
      <c r="O23" s="20">
        <v>29.51</v>
      </c>
      <c r="Q23" s="20">
        <f>O23*TOTAL1</f>
        <v>21.778380000000002</v>
      </c>
    </row>
    <row r="24" spans="1:17" ht="14.25" customHeight="1" x14ac:dyDescent="0.25">
      <c r="L24" s="82" t="s">
        <v>9</v>
      </c>
      <c r="M24" s="83">
        <f>SUM(M21:M23)</f>
        <v>536.25</v>
      </c>
    </row>
    <row r="25" spans="1:17" ht="14.25" customHeight="1" x14ac:dyDescent="0.25">
      <c r="A25" s="62" t="s">
        <v>42</v>
      </c>
      <c r="B25" s="78"/>
      <c r="C25" s="78"/>
      <c r="D25" s="78" t="s">
        <v>104</v>
      </c>
      <c r="E25" s="64"/>
      <c r="F25" s="64"/>
      <c r="G25" s="64"/>
      <c r="H25" s="64"/>
      <c r="I25" s="64"/>
      <c r="J25" s="64"/>
      <c r="K25" s="64"/>
      <c r="L25" s="64"/>
      <c r="M25" s="65"/>
    </row>
    <row r="26" spans="1:17" ht="14.25" customHeight="1" x14ac:dyDescent="0.25">
      <c r="A26" s="169" t="s">
        <v>71</v>
      </c>
      <c r="B26" s="100"/>
      <c r="C26" s="100"/>
      <c r="D26" s="170" t="s">
        <v>72</v>
      </c>
      <c r="E26" s="171" t="s">
        <v>73</v>
      </c>
      <c r="F26" s="172"/>
      <c r="G26" s="172"/>
      <c r="H26" s="173"/>
      <c r="I26" s="177" t="s">
        <v>24</v>
      </c>
      <c r="J26" s="163" t="s">
        <v>74</v>
      </c>
      <c r="K26" s="164" t="s">
        <v>38</v>
      </c>
      <c r="L26" s="163" t="s">
        <v>105</v>
      </c>
      <c r="M26" s="163" t="s">
        <v>26</v>
      </c>
    </row>
    <row r="27" spans="1:17" ht="14.25" customHeight="1" x14ac:dyDescent="0.25">
      <c r="A27" s="169"/>
      <c r="B27" s="100"/>
      <c r="C27" s="100"/>
      <c r="D27" s="170"/>
      <c r="E27" s="174"/>
      <c r="F27" s="175"/>
      <c r="G27" s="175"/>
      <c r="H27" s="176"/>
      <c r="I27" s="178"/>
      <c r="J27" s="163"/>
      <c r="K27" s="165"/>
      <c r="L27" s="163"/>
      <c r="M27" s="163"/>
      <c r="O27" s="20">
        <v>396.5</v>
      </c>
      <c r="Q27" s="20">
        <f>O27*TOTAL1</f>
        <v>292.61700000000002</v>
      </c>
    </row>
    <row r="28" spans="1:17" ht="14.25" customHeight="1" x14ac:dyDescent="0.25">
      <c r="A28" s="68" t="s">
        <v>90</v>
      </c>
      <c r="B28" s="68" t="s">
        <v>127</v>
      </c>
      <c r="C28" s="68" t="s">
        <v>127</v>
      </c>
      <c r="D28" s="69" t="s">
        <v>106</v>
      </c>
      <c r="E28" s="166"/>
      <c r="F28" s="167"/>
      <c r="G28" s="167"/>
      <c r="H28" s="168"/>
      <c r="I28" s="70">
        <v>10</v>
      </c>
      <c r="J28" s="71" t="s">
        <v>95</v>
      </c>
      <c r="K28" s="72">
        <v>0.76180000000000003</v>
      </c>
      <c r="L28" s="73">
        <v>55</v>
      </c>
      <c r="M28" s="73">
        <f>TRUNC(I28*K28*L28,2)</f>
        <v>418.99</v>
      </c>
      <c r="O28" s="20">
        <f>O27</f>
        <v>396.5</v>
      </c>
      <c r="Q28" s="20">
        <f>Q27</f>
        <v>292.61700000000002</v>
      </c>
    </row>
    <row r="29" spans="1:17" ht="14.25" customHeight="1" x14ac:dyDescent="0.25">
      <c r="L29" s="82" t="s">
        <v>9</v>
      </c>
      <c r="M29" s="84">
        <f>SUM(M28)</f>
        <v>418.99</v>
      </c>
    </row>
    <row r="30" spans="1:17" ht="14.25" customHeight="1" x14ac:dyDescent="0.25">
      <c r="A30" s="62" t="s">
        <v>44</v>
      </c>
      <c r="B30" s="78"/>
      <c r="C30" s="78"/>
      <c r="D30" s="78" t="s">
        <v>107</v>
      </c>
      <c r="E30" s="64"/>
      <c r="F30" s="64"/>
      <c r="G30" s="64"/>
      <c r="H30" s="64"/>
      <c r="I30" s="64"/>
      <c r="J30" s="64"/>
      <c r="K30" s="64"/>
      <c r="L30" s="64"/>
      <c r="M30" s="65"/>
    </row>
    <row r="31" spans="1:17" ht="14.25" customHeight="1" x14ac:dyDescent="0.25">
      <c r="A31" s="169" t="s">
        <v>71</v>
      </c>
      <c r="B31" s="100"/>
      <c r="C31" s="100"/>
      <c r="D31" s="170" t="s">
        <v>72</v>
      </c>
      <c r="E31" s="171" t="s">
        <v>73</v>
      </c>
      <c r="F31" s="172"/>
      <c r="G31" s="172"/>
      <c r="H31" s="173"/>
      <c r="I31" s="177" t="s">
        <v>24</v>
      </c>
      <c r="J31" s="163" t="s">
        <v>74</v>
      </c>
      <c r="K31" s="164" t="s">
        <v>38</v>
      </c>
      <c r="L31" s="163" t="s">
        <v>108</v>
      </c>
      <c r="M31" s="163" t="s">
        <v>26</v>
      </c>
    </row>
    <row r="32" spans="1:17" ht="14.25" customHeight="1" x14ac:dyDescent="0.25">
      <c r="A32" s="169"/>
      <c r="B32" s="100"/>
      <c r="C32" s="100"/>
      <c r="D32" s="170"/>
      <c r="E32" s="174"/>
      <c r="F32" s="175"/>
      <c r="G32" s="175"/>
      <c r="H32" s="176"/>
      <c r="I32" s="178"/>
      <c r="J32" s="163"/>
      <c r="K32" s="165"/>
      <c r="L32" s="163"/>
      <c r="M32" s="163"/>
    </row>
    <row r="33" spans="1:17" ht="14.25" customHeight="1" x14ac:dyDescent="0.25">
      <c r="A33" s="68" t="s">
        <v>91</v>
      </c>
      <c r="B33" s="68" t="s">
        <v>127</v>
      </c>
      <c r="C33" s="68" t="s">
        <v>127</v>
      </c>
      <c r="D33" s="69" t="s">
        <v>45</v>
      </c>
      <c r="E33" s="166"/>
      <c r="F33" s="167"/>
      <c r="G33" s="167"/>
      <c r="H33" s="168"/>
      <c r="I33" s="70">
        <v>10</v>
      </c>
      <c r="J33" s="71" t="s">
        <v>95</v>
      </c>
      <c r="K33" s="72">
        <v>0.76680000000000004</v>
      </c>
      <c r="L33" s="73">
        <v>100</v>
      </c>
      <c r="M33" s="73">
        <f>TRUNC(I33*K33*L33,2)</f>
        <v>766.8</v>
      </c>
      <c r="O33" s="20">
        <v>286.47000000000003</v>
      </c>
      <c r="Q33" s="20">
        <f>O33*TOTAL1</f>
        <v>211.41486</v>
      </c>
    </row>
    <row r="34" spans="1:17" ht="14.25" customHeight="1" x14ac:dyDescent="0.25">
      <c r="L34" s="82" t="s">
        <v>9</v>
      </c>
      <c r="M34" s="84">
        <f>SUM(M33)</f>
        <v>766.8</v>
      </c>
    </row>
    <row r="35" spans="1:17" ht="14.25" customHeight="1" x14ac:dyDescent="0.25">
      <c r="A35" s="62" t="s">
        <v>46</v>
      </c>
      <c r="B35" s="78"/>
      <c r="C35" s="78"/>
      <c r="D35" s="78" t="s">
        <v>109</v>
      </c>
      <c r="E35" s="64"/>
      <c r="F35" s="64"/>
      <c r="G35" s="64"/>
      <c r="H35" s="64"/>
      <c r="I35" s="64"/>
      <c r="J35" s="64"/>
      <c r="K35" s="64"/>
      <c r="L35" s="64"/>
      <c r="M35" s="65"/>
    </row>
    <row r="36" spans="1:17" ht="14.25" customHeight="1" x14ac:dyDescent="0.25">
      <c r="A36" s="169" t="s">
        <v>71</v>
      </c>
      <c r="B36" s="100"/>
      <c r="C36" s="100"/>
      <c r="D36" s="170" t="s">
        <v>72</v>
      </c>
      <c r="E36" s="171" t="s">
        <v>73</v>
      </c>
      <c r="F36" s="172"/>
      <c r="G36" s="172"/>
      <c r="H36" s="173"/>
      <c r="I36" s="177" t="s">
        <v>24</v>
      </c>
      <c r="J36" s="163" t="s">
        <v>74</v>
      </c>
      <c r="K36" s="164" t="s">
        <v>38</v>
      </c>
      <c r="L36" s="163" t="s">
        <v>108</v>
      </c>
      <c r="M36" s="163" t="s">
        <v>26</v>
      </c>
    </row>
    <row r="37" spans="1:17" ht="14.25" customHeight="1" x14ac:dyDescent="0.25">
      <c r="A37" s="169"/>
      <c r="B37" s="100"/>
      <c r="C37" s="100"/>
      <c r="D37" s="170"/>
      <c r="E37" s="174"/>
      <c r="F37" s="175"/>
      <c r="G37" s="175"/>
      <c r="H37" s="176"/>
      <c r="I37" s="178"/>
      <c r="J37" s="163"/>
      <c r="K37" s="165"/>
      <c r="L37" s="163"/>
      <c r="M37" s="163"/>
    </row>
    <row r="38" spans="1:17" ht="14.25" customHeight="1" x14ac:dyDescent="0.25">
      <c r="A38" s="68" t="s">
        <v>92</v>
      </c>
      <c r="B38" s="68" t="s">
        <v>127</v>
      </c>
      <c r="C38" s="68" t="s">
        <v>127</v>
      </c>
      <c r="D38" s="69" t="s">
        <v>110</v>
      </c>
      <c r="E38" s="166"/>
      <c r="F38" s="167"/>
      <c r="G38" s="167"/>
      <c r="H38" s="168"/>
      <c r="I38" s="70">
        <v>10</v>
      </c>
      <c r="J38" s="71" t="s">
        <v>95</v>
      </c>
      <c r="K38" s="72">
        <v>0.1094</v>
      </c>
      <c r="L38" s="73">
        <v>530</v>
      </c>
      <c r="M38" s="73">
        <f>TRUNC(I38*K38*L38,2)</f>
        <v>579.82000000000005</v>
      </c>
      <c r="O38" s="20">
        <v>1053.97</v>
      </c>
      <c r="Q38" s="20">
        <f>O38*TOTAL1</f>
        <v>777.82986000000005</v>
      </c>
    </row>
    <row r="39" spans="1:17" ht="14.25" customHeight="1" x14ac:dyDescent="0.25">
      <c r="L39" s="82" t="s">
        <v>9</v>
      </c>
      <c r="M39" s="84">
        <f>SUM(M38:M38)</f>
        <v>579.82000000000005</v>
      </c>
    </row>
    <row r="41" spans="1:17" ht="15.75" x14ac:dyDescent="0.25">
      <c r="A41" s="60" t="s">
        <v>137</v>
      </c>
      <c r="B41" s="60" t="s">
        <v>125</v>
      </c>
      <c r="C41" s="60" t="s">
        <v>126</v>
      </c>
      <c r="D41" s="181" t="s">
        <v>15</v>
      </c>
      <c r="E41" s="181"/>
      <c r="F41" s="181"/>
      <c r="G41" s="181"/>
      <c r="H41" s="181"/>
      <c r="I41" s="181"/>
      <c r="J41" s="181"/>
      <c r="K41" s="181"/>
      <c r="L41" s="181"/>
      <c r="M41" s="181"/>
    </row>
    <row r="42" spans="1:17" ht="28.5" x14ac:dyDescent="0.25">
      <c r="A42" s="62" t="s">
        <v>33</v>
      </c>
      <c r="B42" s="78"/>
      <c r="C42" s="78"/>
      <c r="D42" s="182" t="s">
        <v>142</v>
      </c>
      <c r="E42" s="182"/>
      <c r="F42" s="182"/>
      <c r="G42" s="182"/>
      <c r="H42" s="182"/>
      <c r="I42" s="182"/>
      <c r="J42" s="182"/>
      <c r="K42" s="63"/>
      <c r="L42" s="64"/>
      <c r="M42" s="65"/>
    </row>
    <row r="43" spans="1:17" x14ac:dyDescent="0.25">
      <c r="A43" s="169" t="s">
        <v>71</v>
      </c>
      <c r="B43" s="100"/>
      <c r="C43" s="100"/>
      <c r="D43" s="170" t="s">
        <v>72</v>
      </c>
      <c r="E43" s="169" t="s">
        <v>73</v>
      </c>
      <c r="F43" s="169"/>
      <c r="G43" s="169"/>
      <c r="H43" s="169"/>
      <c r="I43" s="177" t="s">
        <v>24</v>
      </c>
      <c r="J43" s="163" t="s">
        <v>74</v>
      </c>
      <c r="K43" s="164" t="s">
        <v>38</v>
      </c>
      <c r="L43" s="163" t="s">
        <v>75</v>
      </c>
      <c r="M43" s="163" t="s">
        <v>26</v>
      </c>
    </row>
    <row r="44" spans="1:17" x14ac:dyDescent="0.25">
      <c r="A44" s="169"/>
      <c r="B44" s="100"/>
      <c r="C44" s="100"/>
      <c r="D44" s="170"/>
      <c r="E44" s="67" t="s">
        <v>78</v>
      </c>
      <c r="F44" s="67" t="s">
        <v>79</v>
      </c>
      <c r="G44" s="67" t="s">
        <v>80</v>
      </c>
      <c r="H44" s="67" t="s">
        <v>81</v>
      </c>
      <c r="I44" s="178"/>
      <c r="J44" s="163"/>
      <c r="K44" s="165"/>
      <c r="L44" s="163"/>
      <c r="M44" s="163"/>
    </row>
    <row r="45" spans="1:17" x14ac:dyDescent="0.25">
      <c r="A45" s="68" t="s">
        <v>82</v>
      </c>
      <c r="B45" s="68" t="s">
        <v>127</v>
      </c>
      <c r="C45" s="68" t="s">
        <v>127</v>
      </c>
      <c r="D45" s="69" t="s">
        <v>141</v>
      </c>
      <c r="E45" s="70"/>
      <c r="F45" s="70"/>
      <c r="G45" s="70"/>
      <c r="H45" s="70"/>
      <c r="I45" s="70">
        <v>1040</v>
      </c>
      <c r="J45" s="71" t="s">
        <v>4</v>
      </c>
      <c r="K45" s="72">
        <v>1</v>
      </c>
      <c r="L45" s="73">
        <v>30</v>
      </c>
      <c r="M45" s="73">
        <f>TRUNC(I45*K45*L45,2)</f>
        <v>31200</v>
      </c>
      <c r="O45" s="20">
        <v>26000</v>
      </c>
      <c r="Q45" s="20">
        <f>O45/L45</f>
        <v>866.66666666666663</v>
      </c>
    </row>
    <row r="46" spans="1:17" x14ac:dyDescent="0.25">
      <c r="A46" s="74"/>
      <c r="B46" s="74"/>
      <c r="C46" s="74"/>
      <c r="D46" s="75"/>
      <c r="E46" s="17"/>
      <c r="F46" s="17"/>
      <c r="G46" s="17"/>
      <c r="H46" s="17"/>
      <c r="I46" s="17"/>
      <c r="J46" s="17"/>
      <c r="K46" s="17"/>
      <c r="L46" s="76" t="s">
        <v>9</v>
      </c>
      <c r="M46" s="77">
        <f>SUM(M45:M45)</f>
        <v>31200</v>
      </c>
    </row>
    <row r="47" spans="1:17" ht="28.5" x14ac:dyDescent="0.25">
      <c r="A47" s="62" t="s">
        <v>36</v>
      </c>
      <c r="B47" s="78"/>
      <c r="C47" s="78"/>
      <c r="D47" s="78" t="s">
        <v>93</v>
      </c>
      <c r="E47" s="64"/>
      <c r="F47" s="64"/>
      <c r="G47" s="64"/>
      <c r="H47" s="64"/>
      <c r="I47" s="64"/>
      <c r="J47" s="64"/>
      <c r="K47" s="64"/>
      <c r="L47" s="64"/>
      <c r="M47" s="65"/>
    </row>
    <row r="48" spans="1:17" x14ac:dyDescent="0.25">
      <c r="A48" s="169" t="s">
        <v>71</v>
      </c>
      <c r="B48" s="100"/>
      <c r="C48" s="100"/>
      <c r="D48" s="170" t="s">
        <v>72</v>
      </c>
      <c r="E48" s="171" t="s">
        <v>73</v>
      </c>
      <c r="F48" s="172"/>
      <c r="G48" s="172"/>
      <c r="H48" s="173"/>
      <c r="I48" s="179" t="s">
        <v>24</v>
      </c>
      <c r="J48" s="163" t="s">
        <v>74</v>
      </c>
      <c r="K48" s="164" t="s">
        <v>38</v>
      </c>
      <c r="L48" s="163" t="s">
        <v>94</v>
      </c>
      <c r="M48" s="163" t="s">
        <v>26</v>
      </c>
    </row>
    <row r="49" spans="1:13" x14ac:dyDescent="0.25">
      <c r="A49" s="169"/>
      <c r="B49" s="100"/>
      <c r="C49" s="100"/>
      <c r="D49" s="170"/>
      <c r="E49" s="174"/>
      <c r="F49" s="175"/>
      <c r="G49" s="175"/>
      <c r="H49" s="176"/>
      <c r="I49" s="180"/>
      <c r="J49" s="163"/>
      <c r="K49" s="165"/>
      <c r="L49" s="163"/>
      <c r="M49" s="163"/>
    </row>
    <row r="50" spans="1:13" x14ac:dyDescent="0.25">
      <c r="A50" s="68" t="s">
        <v>84</v>
      </c>
      <c r="B50" s="68" t="s">
        <v>128</v>
      </c>
      <c r="C50" s="68" t="s">
        <v>127</v>
      </c>
      <c r="D50" s="69" t="s">
        <v>96</v>
      </c>
      <c r="E50" s="70"/>
      <c r="F50" s="70"/>
      <c r="G50" s="70"/>
      <c r="H50" s="70"/>
      <c r="I50" s="70">
        <v>2</v>
      </c>
      <c r="J50" s="71" t="s">
        <v>95</v>
      </c>
      <c r="K50" s="72">
        <v>2.0842999999999998</v>
      </c>
      <c r="L50" s="73">
        <v>700.05</v>
      </c>
      <c r="M50" s="73">
        <f>TRUNC(I50*K50*L50,2)</f>
        <v>2918.22</v>
      </c>
    </row>
    <row r="51" spans="1:13" x14ac:dyDescent="0.25">
      <c r="A51" s="68" t="s">
        <v>86</v>
      </c>
      <c r="B51" s="68" t="s">
        <v>128</v>
      </c>
      <c r="C51" s="68" t="s">
        <v>127</v>
      </c>
      <c r="D51" s="69" t="s">
        <v>124</v>
      </c>
      <c r="E51" s="70"/>
      <c r="F51" s="70"/>
      <c r="G51" s="70"/>
      <c r="H51" s="70"/>
      <c r="I51" s="70">
        <v>2</v>
      </c>
      <c r="J51" s="71" t="s">
        <v>95</v>
      </c>
      <c r="K51" s="72">
        <v>2.2145999999999999</v>
      </c>
      <c r="L51" s="73">
        <v>150</v>
      </c>
      <c r="M51" s="73">
        <f>TRUNC(I51*K51*L51,2)</f>
        <v>664.38</v>
      </c>
    </row>
    <row r="52" spans="1:13" x14ac:dyDescent="0.25">
      <c r="A52" s="74"/>
      <c r="B52" s="74"/>
      <c r="C52" s="74"/>
      <c r="D52" s="75"/>
      <c r="E52" s="17"/>
      <c r="F52" s="17"/>
      <c r="G52" s="17"/>
      <c r="H52" s="17"/>
      <c r="I52" s="17"/>
      <c r="J52" s="79"/>
      <c r="K52" s="79"/>
      <c r="L52" s="80" t="s">
        <v>9</v>
      </c>
      <c r="M52" s="81">
        <f>SUM(M50:M51)</f>
        <v>3582.6</v>
      </c>
    </row>
    <row r="53" spans="1:13" ht="28.5" x14ac:dyDescent="0.25">
      <c r="A53" s="62" t="s">
        <v>39</v>
      </c>
      <c r="B53" s="78"/>
      <c r="C53" s="78"/>
      <c r="D53" s="78" t="s">
        <v>99</v>
      </c>
      <c r="E53" s="64"/>
      <c r="F53" s="64"/>
      <c r="G53" s="64"/>
      <c r="H53" s="64"/>
      <c r="I53" s="64"/>
      <c r="J53" s="64"/>
      <c r="K53" s="64"/>
      <c r="L53" s="64"/>
      <c r="M53" s="65"/>
    </row>
    <row r="54" spans="1:13" x14ac:dyDescent="0.25">
      <c r="A54" s="169" t="s">
        <v>71</v>
      </c>
      <c r="B54" s="100"/>
      <c r="C54" s="100"/>
      <c r="D54" s="170" t="s">
        <v>72</v>
      </c>
      <c r="E54" s="171" t="s">
        <v>73</v>
      </c>
      <c r="F54" s="172"/>
      <c r="G54" s="172"/>
      <c r="H54" s="173"/>
      <c r="I54" s="177" t="s">
        <v>24</v>
      </c>
      <c r="J54" s="163" t="s">
        <v>74</v>
      </c>
      <c r="K54" s="164" t="s">
        <v>38</v>
      </c>
      <c r="L54" s="163" t="s">
        <v>100</v>
      </c>
      <c r="M54" s="163" t="s">
        <v>26</v>
      </c>
    </row>
    <row r="55" spans="1:13" x14ac:dyDescent="0.25">
      <c r="A55" s="169"/>
      <c r="B55" s="100"/>
      <c r="C55" s="100"/>
      <c r="D55" s="170"/>
      <c r="E55" s="174"/>
      <c r="F55" s="175"/>
      <c r="G55" s="175"/>
      <c r="H55" s="176"/>
      <c r="I55" s="178"/>
      <c r="J55" s="163"/>
      <c r="K55" s="165"/>
      <c r="L55" s="163"/>
      <c r="M55" s="163"/>
    </row>
    <row r="56" spans="1:13" ht="30" x14ac:dyDescent="0.25">
      <c r="A56" s="68" t="s">
        <v>87</v>
      </c>
      <c r="B56" s="68" t="s">
        <v>129</v>
      </c>
      <c r="C56" s="68">
        <v>43130</v>
      </c>
      <c r="D56" s="69" t="s">
        <v>139</v>
      </c>
      <c r="E56" s="70"/>
      <c r="F56" s="70"/>
      <c r="G56" s="70"/>
      <c r="H56" s="70"/>
      <c r="I56" s="70">
        <v>20</v>
      </c>
      <c r="J56" s="71" t="s">
        <v>138</v>
      </c>
      <c r="K56" s="72">
        <v>0.3</v>
      </c>
      <c r="L56" s="73">
        <v>21.58</v>
      </c>
      <c r="M56" s="73">
        <f>TRUNC(I56*K56*L56,2)</f>
        <v>129.47999999999999</v>
      </c>
    </row>
    <row r="57" spans="1:13" ht="30" x14ac:dyDescent="0.25">
      <c r="A57" s="68" t="s">
        <v>89</v>
      </c>
      <c r="B57" s="68" t="s">
        <v>129</v>
      </c>
      <c r="C57" s="68">
        <v>408</v>
      </c>
      <c r="D57" s="69" t="s">
        <v>131</v>
      </c>
      <c r="E57" s="70"/>
      <c r="F57" s="70"/>
      <c r="G57" s="70"/>
      <c r="H57" s="70"/>
      <c r="I57" s="70">
        <v>100</v>
      </c>
      <c r="J57" s="71" t="s">
        <v>130</v>
      </c>
      <c r="K57" s="72">
        <v>1.25</v>
      </c>
      <c r="L57" s="73">
        <v>1.0900000000000001</v>
      </c>
      <c r="M57" s="73">
        <f>TRUNC(I57*K57*L57,2)</f>
        <v>136.25</v>
      </c>
    </row>
    <row r="58" spans="1:13" x14ac:dyDescent="0.25">
      <c r="L58" s="82" t="s">
        <v>9</v>
      </c>
      <c r="M58" s="83">
        <f>SUM(M56:M57)</f>
        <v>265.73</v>
      </c>
    </row>
    <row r="59" spans="1:13" ht="28.5" x14ac:dyDescent="0.25">
      <c r="A59" s="62" t="s">
        <v>42</v>
      </c>
      <c r="B59" s="78"/>
      <c r="C59" s="78"/>
      <c r="D59" s="78" t="s">
        <v>104</v>
      </c>
      <c r="E59" s="64"/>
      <c r="F59" s="64"/>
      <c r="G59" s="64"/>
      <c r="H59" s="64"/>
      <c r="I59" s="64"/>
      <c r="J59" s="64"/>
      <c r="K59" s="64"/>
      <c r="L59" s="64"/>
      <c r="M59" s="65"/>
    </row>
    <row r="60" spans="1:13" x14ac:dyDescent="0.25">
      <c r="A60" s="169" t="s">
        <v>71</v>
      </c>
      <c r="B60" s="100"/>
      <c r="C60" s="100"/>
      <c r="D60" s="170" t="s">
        <v>72</v>
      </c>
      <c r="E60" s="171" t="s">
        <v>73</v>
      </c>
      <c r="F60" s="172"/>
      <c r="G60" s="172"/>
      <c r="H60" s="173"/>
      <c r="I60" s="177" t="s">
        <v>24</v>
      </c>
      <c r="J60" s="163" t="s">
        <v>74</v>
      </c>
      <c r="K60" s="164" t="s">
        <v>38</v>
      </c>
      <c r="L60" s="163" t="s">
        <v>105</v>
      </c>
      <c r="M60" s="163" t="s">
        <v>26</v>
      </c>
    </row>
    <row r="61" spans="1:13" x14ac:dyDescent="0.25">
      <c r="A61" s="169"/>
      <c r="B61" s="100"/>
      <c r="C61" s="100"/>
      <c r="D61" s="170"/>
      <c r="E61" s="174"/>
      <c r="F61" s="175"/>
      <c r="G61" s="175"/>
      <c r="H61" s="176"/>
      <c r="I61" s="178"/>
      <c r="J61" s="163"/>
      <c r="K61" s="165"/>
      <c r="L61" s="163"/>
      <c r="M61" s="163"/>
    </row>
    <row r="62" spans="1:13" x14ac:dyDescent="0.25">
      <c r="A62" s="68" t="s">
        <v>90</v>
      </c>
      <c r="B62" s="68" t="s">
        <v>127</v>
      </c>
      <c r="C62" s="68" t="s">
        <v>127</v>
      </c>
      <c r="D62" s="69" t="s">
        <v>106</v>
      </c>
      <c r="E62" s="166"/>
      <c r="F62" s="167"/>
      <c r="G62" s="167"/>
      <c r="H62" s="168"/>
      <c r="I62" s="70">
        <v>10</v>
      </c>
      <c r="J62" s="71" t="s">
        <v>95</v>
      </c>
      <c r="K62" s="72">
        <v>0.76180000000000003</v>
      </c>
      <c r="L62" s="73">
        <v>55</v>
      </c>
      <c r="M62" s="73">
        <f>TRUNC(I62*K62*L62,2)</f>
        <v>418.99</v>
      </c>
    </row>
    <row r="63" spans="1:13" x14ac:dyDescent="0.25">
      <c r="L63" s="82" t="s">
        <v>9</v>
      </c>
      <c r="M63" s="84">
        <f>SUM(M62)</f>
        <v>418.99</v>
      </c>
    </row>
    <row r="64" spans="1:13" ht="28.5" x14ac:dyDescent="0.25">
      <c r="A64" s="62" t="s">
        <v>44</v>
      </c>
      <c r="B64" s="78"/>
      <c r="C64" s="78"/>
      <c r="D64" s="78" t="s">
        <v>107</v>
      </c>
      <c r="E64" s="64"/>
      <c r="F64" s="64"/>
      <c r="G64" s="64"/>
      <c r="H64" s="64"/>
      <c r="I64" s="64"/>
      <c r="J64" s="64"/>
      <c r="K64" s="64"/>
      <c r="L64" s="64"/>
      <c r="M64" s="65"/>
    </row>
    <row r="65" spans="1:13" x14ac:dyDescent="0.25">
      <c r="A65" s="169" t="s">
        <v>71</v>
      </c>
      <c r="B65" s="100"/>
      <c r="C65" s="100"/>
      <c r="D65" s="170" t="s">
        <v>72</v>
      </c>
      <c r="E65" s="171" t="s">
        <v>73</v>
      </c>
      <c r="F65" s="172"/>
      <c r="G65" s="172"/>
      <c r="H65" s="173"/>
      <c r="I65" s="177" t="s">
        <v>24</v>
      </c>
      <c r="J65" s="163" t="s">
        <v>74</v>
      </c>
      <c r="K65" s="164" t="s">
        <v>38</v>
      </c>
      <c r="L65" s="163" t="s">
        <v>108</v>
      </c>
      <c r="M65" s="163" t="s">
        <v>26</v>
      </c>
    </row>
    <row r="66" spans="1:13" x14ac:dyDescent="0.25">
      <c r="A66" s="169"/>
      <c r="B66" s="100"/>
      <c r="C66" s="100"/>
      <c r="D66" s="170"/>
      <c r="E66" s="174"/>
      <c r="F66" s="175"/>
      <c r="G66" s="175"/>
      <c r="H66" s="176"/>
      <c r="I66" s="178"/>
      <c r="J66" s="163"/>
      <c r="K66" s="165"/>
      <c r="L66" s="163"/>
      <c r="M66" s="163"/>
    </row>
    <row r="67" spans="1:13" x14ac:dyDescent="0.25">
      <c r="A67" s="68" t="s">
        <v>91</v>
      </c>
      <c r="B67" s="68" t="s">
        <v>127</v>
      </c>
      <c r="C67" s="68" t="s">
        <v>127</v>
      </c>
      <c r="D67" s="69" t="s">
        <v>45</v>
      </c>
      <c r="E67" s="166"/>
      <c r="F67" s="167"/>
      <c r="G67" s="167"/>
      <c r="H67" s="168"/>
      <c r="I67" s="70">
        <v>10</v>
      </c>
      <c r="J67" s="71" t="s">
        <v>95</v>
      </c>
      <c r="K67" s="72">
        <v>0.76680000000000004</v>
      </c>
      <c r="L67" s="73">
        <v>100</v>
      </c>
      <c r="M67" s="73">
        <f>TRUNC(I67*K67*L67,2)</f>
        <v>766.8</v>
      </c>
    </row>
    <row r="68" spans="1:13" x14ac:dyDescent="0.25">
      <c r="L68" s="82" t="s">
        <v>9</v>
      </c>
      <c r="M68" s="84">
        <f>SUM(M67)</f>
        <v>766.8</v>
      </c>
    </row>
    <row r="69" spans="1:13" ht="28.5" x14ac:dyDescent="0.25">
      <c r="A69" s="62" t="s">
        <v>46</v>
      </c>
      <c r="B69" s="78"/>
      <c r="C69" s="78"/>
      <c r="D69" s="78" t="s">
        <v>109</v>
      </c>
      <c r="E69" s="64"/>
      <c r="F69" s="64"/>
      <c r="G69" s="64"/>
      <c r="H69" s="64"/>
      <c r="I69" s="64"/>
      <c r="J69" s="64"/>
      <c r="K69" s="64"/>
      <c r="L69" s="64"/>
      <c r="M69" s="65"/>
    </row>
    <row r="70" spans="1:13" x14ac:dyDescent="0.25">
      <c r="A70" s="169" t="s">
        <v>71</v>
      </c>
      <c r="B70" s="100"/>
      <c r="C70" s="100"/>
      <c r="D70" s="170" t="s">
        <v>72</v>
      </c>
      <c r="E70" s="171" t="s">
        <v>73</v>
      </c>
      <c r="F70" s="172"/>
      <c r="G70" s="172"/>
      <c r="H70" s="173"/>
      <c r="I70" s="177" t="s">
        <v>24</v>
      </c>
      <c r="J70" s="163" t="s">
        <v>74</v>
      </c>
      <c r="K70" s="164" t="s">
        <v>38</v>
      </c>
      <c r="L70" s="163" t="s">
        <v>108</v>
      </c>
      <c r="M70" s="163" t="s">
        <v>26</v>
      </c>
    </row>
    <row r="71" spans="1:13" x14ac:dyDescent="0.25">
      <c r="A71" s="169"/>
      <c r="B71" s="100"/>
      <c r="C71" s="100"/>
      <c r="D71" s="170"/>
      <c r="E71" s="174"/>
      <c r="F71" s="175"/>
      <c r="G71" s="175"/>
      <c r="H71" s="176"/>
      <c r="I71" s="178"/>
      <c r="J71" s="163"/>
      <c r="K71" s="165"/>
      <c r="L71" s="163"/>
      <c r="M71" s="163"/>
    </row>
    <row r="72" spans="1:13" x14ac:dyDescent="0.25">
      <c r="A72" s="68" t="s">
        <v>92</v>
      </c>
      <c r="B72" s="68" t="s">
        <v>127</v>
      </c>
      <c r="C72" s="68" t="s">
        <v>127</v>
      </c>
      <c r="D72" s="69" t="s">
        <v>110</v>
      </c>
      <c r="E72" s="166"/>
      <c r="F72" s="167"/>
      <c r="G72" s="167"/>
      <c r="H72" s="168"/>
      <c r="I72" s="70">
        <v>10</v>
      </c>
      <c r="J72" s="71" t="s">
        <v>95</v>
      </c>
      <c r="K72" s="72">
        <v>0.1094</v>
      </c>
      <c r="L72" s="73">
        <v>530</v>
      </c>
      <c r="M72" s="73">
        <f>TRUNC(I72*K72*L72,2)</f>
        <v>579.82000000000005</v>
      </c>
    </row>
    <row r="73" spans="1:13" x14ac:dyDescent="0.25">
      <c r="L73" s="82" t="s">
        <v>9</v>
      </c>
      <c r="M73" s="84">
        <f>SUM(M72:M72)</f>
        <v>579.82000000000005</v>
      </c>
    </row>
    <row r="75" spans="1:13" ht="15.75" x14ac:dyDescent="0.25">
      <c r="A75" s="60" t="s">
        <v>18</v>
      </c>
      <c r="B75" s="60" t="s">
        <v>125</v>
      </c>
      <c r="C75" s="60" t="s">
        <v>126</v>
      </c>
      <c r="D75" s="181" t="s">
        <v>16</v>
      </c>
      <c r="E75" s="181"/>
      <c r="F75" s="181"/>
      <c r="G75" s="181"/>
      <c r="H75" s="181"/>
      <c r="I75" s="181"/>
      <c r="J75" s="181"/>
      <c r="K75" s="181"/>
      <c r="L75" s="181"/>
      <c r="M75" s="181"/>
    </row>
    <row r="76" spans="1:13" ht="28.5" x14ac:dyDescent="0.25">
      <c r="A76" s="62" t="s">
        <v>33</v>
      </c>
      <c r="B76" s="78"/>
      <c r="C76" s="78"/>
      <c r="D76" s="182" t="s">
        <v>143</v>
      </c>
      <c r="E76" s="182"/>
      <c r="F76" s="182"/>
      <c r="G76" s="182"/>
      <c r="H76" s="182"/>
      <c r="I76" s="182"/>
      <c r="J76" s="182"/>
      <c r="K76" s="63"/>
      <c r="L76" s="64"/>
      <c r="M76" s="65"/>
    </row>
    <row r="77" spans="1:13" x14ac:dyDescent="0.25">
      <c r="A77" s="169" t="s">
        <v>71</v>
      </c>
      <c r="B77" s="100"/>
      <c r="C77" s="100"/>
      <c r="D77" s="170" t="s">
        <v>72</v>
      </c>
      <c r="E77" s="169" t="s">
        <v>73</v>
      </c>
      <c r="F77" s="169"/>
      <c r="G77" s="169"/>
      <c r="H77" s="169"/>
      <c r="I77" s="177" t="s">
        <v>24</v>
      </c>
      <c r="J77" s="163" t="s">
        <v>74</v>
      </c>
      <c r="K77" s="164" t="s">
        <v>38</v>
      </c>
      <c r="L77" s="163" t="s">
        <v>75</v>
      </c>
      <c r="M77" s="163" t="s">
        <v>26</v>
      </c>
    </row>
    <row r="78" spans="1:13" x14ac:dyDescent="0.25">
      <c r="A78" s="169"/>
      <c r="B78" s="100"/>
      <c r="C78" s="100"/>
      <c r="D78" s="170"/>
      <c r="E78" s="67" t="s">
        <v>78</v>
      </c>
      <c r="F78" s="67" t="s">
        <v>79</v>
      </c>
      <c r="G78" s="67" t="s">
        <v>80</v>
      </c>
      <c r="H78" s="67" t="s">
        <v>81</v>
      </c>
      <c r="I78" s="178"/>
      <c r="J78" s="163"/>
      <c r="K78" s="165"/>
      <c r="L78" s="163"/>
      <c r="M78" s="163"/>
    </row>
    <row r="79" spans="1:13" x14ac:dyDescent="0.25">
      <c r="A79" s="68" t="s">
        <v>82</v>
      </c>
      <c r="B79" s="68" t="s">
        <v>127</v>
      </c>
      <c r="C79" s="68" t="s">
        <v>127</v>
      </c>
      <c r="D79" s="69" t="s">
        <v>144</v>
      </c>
      <c r="E79" s="70">
        <v>5300</v>
      </c>
      <c r="F79" s="70"/>
      <c r="G79" s="70"/>
      <c r="H79" s="70"/>
      <c r="I79" s="70">
        <f>E79</f>
        <v>5300</v>
      </c>
      <c r="J79" s="71" t="s">
        <v>121</v>
      </c>
      <c r="K79" s="72">
        <v>1</v>
      </c>
      <c r="L79" s="73">
        <v>4</v>
      </c>
      <c r="M79" s="73">
        <f>TRUNC(I79*K79*L79,2)</f>
        <v>21200</v>
      </c>
    </row>
    <row r="80" spans="1:13" x14ac:dyDescent="0.25">
      <c r="A80" s="74"/>
      <c r="B80" s="74"/>
      <c r="C80" s="74"/>
      <c r="D80" s="75"/>
      <c r="E80" s="17"/>
      <c r="F80" s="17"/>
      <c r="G80" s="17"/>
      <c r="H80" s="17"/>
      <c r="I80" s="17"/>
      <c r="J80" s="17"/>
      <c r="K80" s="17"/>
      <c r="L80" s="76" t="s">
        <v>9</v>
      </c>
      <c r="M80" s="77">
        <f>SUM(M79:M79)</f>
        <v>21200</v>
      </c>
    </row>
    <row r="81" spans="1:13" ht="28.5" x14ac:dyDescent="0.25">
      <c r="A81" s="62" t="s">
        <v>36</v>
      </c>
      <c r="B81" s="78"/>
      <c r="C81" s="78"/>
      <c r="D81" s="78" t="s">
        <v>93</v>
      </c>
      <c r="E81" s="64"/>
      <c r="F81" s="64"/>
      <c r="G81" s="64"/>
      <c r="H81" s="64"/>
      <c r="I81" s="64"/>
      <c r="J81" s="64"/>
      <c r="K81" s="64"/>
      <c r="L81" s="64"/>
      <c r="M81" s="65"/>
    </row>
    <row r="82" spans="1:13" x14ac:dyDescent="0.25">
      <c r="A82" s="169" t="s">
        <v>71</v>
      </c>
      <c r="B82" s="100"/>
      <c r="C82" s="100"/>
      <c r="D82" s="170" t="s">
        <v>72</v>
      </c>
      <c r="E82" s="171" t="s">
        <v>73</v>
      </c>
      <c r="F82" s="172"/>
      <c r="G82" s="172"/>
      <c r="H82" s="173"/>
      <c r="I82" s="179" t="s">
        <v>24</v>
      </c>
      <c r="J82" s="163" t="s">
        <v>74</v>
      </c>
      <c r="K82" s="164" t="s">
        <v>38</v>
      </c>
      <c r="L82" s="163" t="s">
        <v>94</v>
      </c>
      <c r="M82" s="163" t="s">
        <v>26</v>
      </c>
    </row>
    <row r="83" spans="1:13" x14ac:dyDescent="0.25">
      <c r="A83" s="169"/>
      <c r="B83" s="100"/>
      <c r="C83" s="100"/>
      <c r="D83" s="170"/>
      <c r="E83" s="174"/>
      <c r="F83" s="175"/>
      <c r="G83" s="175"/>
      <c r="H83" s="176"/>
      <c r="I83" s="180"/>
      <c r="J83" s="163"/>
      <c r="K83" s="165"/>
      <c r="L83" s="163"/>
      <c r="M83" s="163"/>
    </row>
    <row r="84" spans="1:13" x14ac:dyDescent="0.25">
      <c r="A84" s="68" t="s">
        <v>84</v>
      </c>
      <c r="B84" s="68" t="s">
        <v>128</v>
      </c>
      <c r="C84" s="68" t="s">
        <v>127</v>
      </c>
      <c r="D84" s="69" t="s">
        <v>96</v>
      </c>
      <c r="E84" s="70"/>
      <c r="F84" s="70"/>
      <c r="G84" s="70"/>
      <c r="H84" s="70"/>
      <c r="I84" s="70">
        <v>2</v>
      </c>
      <c r="J84" s="71" t="s">
        <v>95</v>
      </c>
      <c r="K84" s="72">
        <v>2.0842999999999998</v>
      </c>
      <c r="L84" s="73">
        <v>700.05</v>
      </c>
      <c r="M84" s="73">
        <f>TRUNC(I84*K84*L84,2)</f>
        <v>2918.22</v>
      </c>
    </row>
    <row r="85" spans="1:13" x14ac:dyDescent="0.25">
      <c r="A85" s="68" t="s">
        <v>86</v>
      </c>
      <c r="B85" s="68" t="s">
        <v>128</v>
      </c>
      <c r="C85" s="68" t="s">
        <v>127</v>
      </c>
      <c r="D85" s="69" t="s">
        <v>124</v>
      </c>
      <c r="E85" s="70"/>
      <c r="F85" s="70"/>
      <c r="G85" s="70"/>
      <c r="H85" s="70"/>
      <c r="I85" s="70">
        <v>2</v>
      </c>
      <c r="J85" s="71" t="s">
        <v>95</v>
      </c>
      <c r="K85" s="72">
        <v>2.2145999999999999</v>
      </c>
      <c r="L85" s="73">
        <v>150</v>
      </c>
      <c r="M85" s="73">
        <f>TRUNC(I85*K85*L85,2)</f>
        <v>664.38</v>
      </c>
    </row>
    <row r="86" spans="1:13" x14ac:dyDescent="0.25">
      <c r="A86" s="74"/>
      <c r="B86" s="74"/>
      <c r="C86" s="74"/>
      <c r="D86" s="75"/>
      <c r="E86" s="17"/>
      <c r="F86" s="17"/>
      <c r="G86" s="17"/>
      <c r="H86" s="17"/>
      <c r="I86" s="17"/>
      <c r="J86" s="79"/>
      <c r="K86" s="79"/>
      <c r="L86" s="80" t="s">
        <v>9</v>
      </c>
      <c r="M86" s="81">
        <f>SUM(M84:M85)</f>
        <v>3582.6</v>
      </c>
    </row>
    <row r="87" spans="1:13" ht="28.5" x14ac:dyDescent="0.25">
      <c r="A87" s="62" t="s">
        <v>39</v>
      </c>
      <c r="B87" s="78"/>
      <c r="C87" s="78"/>
      <c r="D87" s="78" t="s">
        <v>99</v>
      </c>
      <c r="E87" s="64"/>
      <c r="F87" s="64"/>
      <c r="G87" s="64"/>
      <c r="H87" s="64"/>
      <c r="I87" s="64"/>
      <c r="J87" s="64"/>
      <c r="K87" s="64"/>
      <c r="L87" s="64"/>
      <c r="M87" s="65"/>
    </row>
    <row r="88" spans="1:13" x14ac:dyDescent="0.25">
      <c r="A88" s="169" t="s">
        <v>71</v>
      </c>
      <c r="B88" s="100"/>
      <c r="C88" s="100"/>
      <c r="D88" s="170" t="s">
        <v>72</v>
      </c>
      <c r="E88" s="171" t="s">
        <v>73</v>
      </c>
      <c r="F88" s="172"/>
      <c r="G88" s="172"/>
      <c r="H88" s="173"/>
      <c r="I88" s="177" t="s">
        <v>24</v>
      </c>
      <c r="J88" s="163" t="s">
        <v>74</v>
      </c>
      <c r="K88" s="164" t="s">
        <v>38</v>
      </c>
      <c r="L88" s="163" t="s">
        <v>100</v>
      </c>
      <c r="M88" s="163" t="s">
        <v>26</v>
      </c>
    </row>
    <row r="89" spans="1:13" x14ac:dyDescent="0.25">
      <c r="A89" s="169"/>
      <c r="B89" s="100"/>
      <c r="C89" s="100"/>
      <c r="D89" s="170"/>
      <c r="E89" s="174"/>
      <c r="F89" s="175"/>
      <c r="G89" s="175"/>
      <c r="H89" s="176"/>
      <c r="I89" s="178"/>
      <c r="J89" s="163"/>
      <c r="K89" s="165"/>
      <c r="L89" s="163"/>
      <c r="M89" s="163"/>
    </row>
    <row r="90" spans="1:13" ht="30" x14ac:dyDescent="0.25">
      <c r="A90" s="68" t="s">
        <v>87</v>
      </c>
      <c r="B90" s="68" t="s">
        <v>129</v>
      </c>
      <c r="C90" s="68">
        <v>43130</v>
      </c>
      <c r="D90" s="69" t="s">
        <v>139</v>
      </c>
      <c r="E90" s="70"/>
      <c r="F90" s="70"/>
      <c r="G90" s="70"/>
      <c r="H90" s="70"/>
      <c r="I90" s="70">
        <v>20</v>
      </c>
      <c r="J90" s="71" t="s">
        <v>138</v>
      </c>
      <c r="K90" s="72">
        <v>0.3</v>
      </c>
      <c r="L90" s="73">
        <v>21.58</v>
      </c>
      <c r="M90" s="73">
        <f>TRUNC(I90*K90*L90,2)</f>
        <v>129.47999999999999</v>
      </c>
    </row>
    <row r="91" spans="1:13" ht="30" x14ac:dyDescent="0.25">
      <c r="A91" s="68" t="s">
        <v>89</v>
      </c>
      <c r="B91" s="68" t="s">
        <v>129</v>
      </c>
      <c r="C91" s="68">
        <v>408</v>
      </c>
      <c r="D91" s="69" t="s">
        <v>131</v>
      </c>
      <c r="E91" s="70"/>
      <c r="F91" s="70"/>
      <c r="G91" s="70"/>
      <c r="H91" s="70"/>
      <c r="I91" s="70">
        <v>100</v>
      </c>
      <c r="J91" s="71" t="s">
        <v>130</v>
      </c>
      <c r="K91" s="72">
        <v>1.25</v>
      </c>
      <c r="L91" s="73">
        <v>1.0900000000000001</v>
      </c>
      <c r="M91" s="73">
        <f>TRUNC(I91*K91*L91,2)</f>
        <v>136.25</v>
      </c>
    </row>
    <row r="92" spans="1:13" x14ac:dyDescent="0.25">
      <c r="L92" s="82" t="s">
        <v>9</v>
      </c>
      <c r="M92" s="83">
        <f>SUM(M90:M91)</f>
        <v>265.73</v>
      </c>
    </row>
    <row r="93" spans="1:13" ht="28.5" x14ac:dyDescent="0.25">
      <c r="A93" s="62" t="s">
        <v>42</v>
      </c>
      <c r="B93" s="78"/>
      <c r="C93" s="78"/>
      <c r="D93" s="78" t="s">
        <v>104</v>
      </c>
      <c r="E93" s="64"/>
      <c r="F93" s="64"/>
      <c r="G93" s="64"/>
      <c r="H93" s="64"/>
      <c r="I93" s="64"/>
      <c r="J93" s="64"/>
      <c r="K93" s="64"/>
      <c r="L93" s="64"/>
      <c r="M93" s="65"/>
    </row>
    <row r="94" spans="1:13" x14ac:dyDescent="0.25">
      <c r="A94" s="169" t="s">
        <v>71</v>
      </c>
      <c r="B94" s="100"/>
      <c r="C94" s="100"/>
      <c r="D94" s="170" t="s">
        <v>72</v>
      </c>
      <c r="E94" s="171" t="s">
        <v>73</v>
      </c>
      <c r="F94" s="172"/>
      <c r="G94" s="172"/>
      <c r="H94" s="173"/>
      <c r="I94" s="177" t="s">
        <v>24</v>
      </c>
      <c r="J94" s="163" t="s">
        <v>74</v>
      </c>
      <c r="K94" s="164" t="s">
        <v>38</v>
      </c>
      <c r="L94" s="163" t="s">
        <v>105</v>
      </c>
      <c r="M94" s="163" t="s">
        <v>26</v>
      </c>
    </row>
    <row r="95" spans="1:13" x14ac:dyDescent="0.25">
      <c r="A95" s="169"/>
      <c r="B95" s="100"/>
      <c r="C95" s="100"/>
      <c r="D95" s="170"/>
      <c r="E95" s="174"/>
      <c r="F95" s="175"/>
      <c r="G95" s="175"/>
      <c r="H95" s="176"/>
      <c r="I95" s="178"/>
      <c r="J95" s="163"/>
      <c r="K95" s="165"/>
      <c r="L95" s="163"/>
      <c r="M95" s="163"/>
    </row>
    <row r="96" spans="1:13" x14ac:dyDescent="0.25">
      <c r="A96" s="68" t="s">
        <v>90</v>
      </c>
      <c r="B96" s="68" t="s">
        <v>127</v>
      </c>
      <c r="C96" s="68" t="s">
        <v>127</v>
      </c>
      <c r="D96" s="69" t="s">
        <v>106</v>
      </c>
      <c r="E96" s="166"/>
      <c r="F96" s="167"/>
      <c r="G96" s="167"/>
      <c r="H96" s="168"/>
      <c r="I96" s="70">
        <v>10</v>
      </c>
      <c r="J96" s="71" t="s">
        <v>95</v>
      </c>
      <c r="K96" s="72">
        <v>0.76180000000000003</v>
      </c>
      <c r="L96" s="73">
        <v>55</v>
      </c>
      <c r="M96" s="73">
        <f>TRUNC(I96*K96*L96,2)</f>
        <v>418.99</v>
      </c>
    </row>
    <row r="97" spans="1:13" x14ac:dyDescent="0.25">
      <c r="L97" s="82" t="s">
        <v>9</v>
      </c>
      <c r="M97" s="84">
        <f>SUM(M96)</f>
        <v>418.99</v>
      </c>
    </row>
    <row r="98" spans="1:13" ht="28.5" x14ac:dyDescent="0.25">
      <c r="A98" s="62" t="s">
        <v>44</v>
      </c>
      <c r="B98" s="78"/>
      <c r="C98" s="78"/>
      <c r="D98" s="78" t="s">
        <v>107</v>
      </c>
      <c r="E98" s="64"/>
      <c r="F98" s="64"/>
      <c r="G98" s="64"/>
      <c r="H98" s="64"/>
      <c r="I98" s="64"/>
      <c r="J98" s="64"/>
      <c r="K98" s="64"/>
      <c r="L98" s="64"/>
      <c r="M98" s="65"/>
    </row>
    <row r="99" spans="1:13" x14ac:dyDescent="0.25">
      <c r="A99" s="169" t="s">
        <v>71</v>
      </c>
      <c r="B99" s="100"/>
      <c r="C99" s="100"/>
      <c r="D99" s="170" t="s">
        <v>72</v>
      </c>
      <c r="E99" s="171" t="s">
        <v>73</v>
      </c>
      <c r="F99" s="172"/>
      <c r="G99" s="172"/>
      <c r="H99" s="173"/>
      <c r="I99" s="177" t="s">
        <v>24</v>
      </c>
      <c r="J99" s="163" t="s">
        <v>74</v>
      </c>
      <c r="K99" s="164" t="s">
        <v>38</v>
      </c>
      <c r="L99" s="163" t="s">
        <v>108</v>
      </c>
      <c r="M99" s="163" t="s">
        <v>26</v>
      </c>
    </row>
    <row r="100" spans="1:13" x14ac:dyDescent="0.25">
      <c r="A100" s="169"/>
      <c r="B100" s="100"/>
      <c r="C100" s="100"/>
      <c r="D100" s="170"/>
      <c r="E100" s="174"/>
      <c r="F100" s="175"/>
      <c r="G100" s="175"/>
      <c r="H100" s="176"/>
      <c r="I100" s="178"/>
      <c r="J100" s="163"/>
      <c r="K100" s="165"/>
      <c r="L100" s="163"/>
      <c r="M100" s="163"/>
    </row>
    <row r="101" spans="1:13" x14ac:dyDescent="0.25">
      <c r="A101" s="68" t="s">
        <v>91</v>
      </c>
      <c r="B101" s="68" t="s">
        <v>127</v>
      </c>
      <c r="C101" s="68" t="s">
        <v>127</v>
      </c>
      <c r="D101" s="69" t="s">
        <v>45</v>
      </c>
      <c r="E101" s="166"/>
      <c r="F101" s="167"/>
      <c r="G101" s="167"/>
      <c r="H101" s="168"/>
      <c r="I101" s="70">
        <v>10</v>
      </c>
      <c r="J101" s="71" t="s">
        <v>95</v>
      </c>
      <c r="K101" s="72">
        <v>0.76680000000000004</v>
      </c>
      <c r="L101" s="73">
        <v>100</v>
      </c>
      <c r="M101" s="73">
        <f>TRUNC(I101*K101*L101,2)</f>
        <v>766.8</v>
      </c>
    </row>
    <row r="102" spans="1:13" x14ac:dyDescent="0.25">
      <c r="L102" s="82" t="s">
        <v>9</v>
      </c>
      <c r="M102" s="84">
        <f>SUM(M101)</f>
        <v>766.8</v>
      </c>
    </row>
    <row r="103" spans="1:13" ht="28.5" x14ac:dyDescent="0.25">
      <c r="A103" s="62" t="s">
        <v>46</v>
      </c>
      <c r="B103" s="78"/>
      <c r="C103" s="78"/>
      <c r="D103" s="78" t="s">
        <v>109</v>
      </c>
      <c r="E103" s="64"/>
      <c r="F103" s="64"/>
      <c r="G103" s="64"/>
      <c r="H103" s="64"/>
      <c r="I103" s="64"/>
      <c r="J103" s="64"/>
      <c r="K103" s="64"/>
      <c r="L103" s="64"/>
      <c r="M103" s="65"/>
    </row>
    <row r="104" spans="1:13" x14ac:dyDescent="0.25">
      <c r="A104" s="169" t="s">
        <v>71</v>
      </c>
      <c r="B104" s="100"/>
      <c r="C104" s="100"/>
      <c r="D104" s="170" t="s">
        <v>72</v>
      </c>
      <c r="E104" s="171" t="s">
        <v>73</v>
      </c>
      <c r="F104" s="172"/>
      <c r="G104" s="172"/>
      <c r="H104" s="173"/>
      <c r="I104" s="177" t="s">
        <v>24</v>
      </c>
      <c r="J104" s="163" t="s">
        <v>74</v>
      </c>
      <c r="K104" s="164" t="s">
        <v>38</v>
      </c>
      <c r="L104" s="163" t="s">
        <v>108</v>
      </c>
      <c r="M104" s="163" t="s">
        <v>26</v>
      </c>
    </row>
    <row r="105" spans="1:13" x14ac:dyDescent="0.25">
      <c r="A105" s="169"/>
      <c r="B105" s="100"/>
      <c r="C105" s="100"/>
      <c r="D105" s="170"/>
      <c r="E105" s="174"/>
      <c r="F105" s="175"/>
      <c r="G105" s="175"/>
      <c r="H105" s="176"/>
      <c r="I105" s="178"/>
      <c r="J105" s="163"/>
      <c r="K105" s="165"/>
      <c r="L105" s="163"/>
      <c r="M105" s="163"/>
    </row>
    <row r="106" spans="1:13" x14ac:dyDescent="0.25">
      <c r="A106" s="68" t="s">
        <v>92</v>
      </c>
      <c r="B106" s="68" t="s">
        <v>127</v>
      </c>
      <c r="C106" s="68" t="s">
        <v>127</v>
      </c>
      <c r="D106" s="69" t="s">
        <v>110</v>
      </c>
      <c r="E106" s="166"/>
      <c r="F106" s="167"/>
      <c r="G106" s="167"/>
      <c r="H106" s="168"/>
      <c r="I106" s="70">
        <v>10</v>
      </c>
      <c r="J106" s="71" t="s">
        <v>95</v>
      </c>
      <c r="K106" s="72">
        <v>0.1094</v>
      </c>
      <c r="L106" s="73">
        <v>530</v>
      </c>
      <c r="M106" s="73">
        <f>TRUNC(I106*K106*L106,2)</f>
        <v>579.82000000000005</v>
      </c>
    </row>
    <row r="107" spans="1:13" x14ac:dyDescent="0.25">
      <c r="L107" s="82" t="s">
        <v>9</v>
      </c>
      <c r="M107" s="84">
        <f>SUM(M106:M106)</f>
        <v>579.82000000000005</v>
      </c>
    </row>
    <row r="109" spans="1:13" ht="15.75" x14ac:dyDescent="0.25">
      <c r="A109" s="60" t="s">
        <v>19</v>
      </c>
      <c r="B109" s="60" t="s">
        <v>125</v>
      </c>
      <c r="C109" s="60" t="s">
        <v>126</v>
      </c>
      <c r="D109" s="181" t="s">
        <v>17</v>
      </c>
      <c r="E109" s="181"/>
      <c r="F109" s="181"/>
      <c r="G109" s="181"/>
      <c r="H109" s="181"/>
      <c r="I109" s="181"/>
      <c r="J109" s="181"/>
      <c r="K109" s="181"/>
      <c r="L109" s="181"/>
      <c r="M109" s="181"/>
    </row>
    <row r="110" spans="1:13" ht="28.5" x14ac:dyDescent="0.25">
      <c r="A110" s="62" t="s">
        <v>33</v>
      </c>
      <c r="B110" s="78"/>
      <c r="C110" s="78"/>
      <c r="D110" s="182" t="s">
        <v>146</v>
      </c>
      <c r="E110" s="182"/>
      <c r="F110" s="182"/>
      <c r="G110" s="182"/>
      <c r="H110" s="182"/>
      <c r="I110" s="182"/>
      <c r="J110" s="182"/>
      <c r="K110" s="63"/>
      <c r="L110" s="64"/>
      <c r="M110" s="65"/>
    </row>
    <row r="111" spans="1:13" x14ac:dyDescent="0.25">
      <c r="A111" s="169" t="s">
        <v>71</v>
      </c>
      <c r="B111" s="100"/>
      <c r="C111" s="100"/>
      <c r="D111" s="170" t="s">
        <v>72</v>
      </c>
      <c r="E111" s="169" t="s">
        <v>73</v>
      </c>
      <c r="F111" s="169"/>
      <c r="G111" s="169"/>
      <c r="H111" s="169"/>
      <c r="I111" s="177" t="s">
        <v>24</v>
      </c>
      <c r="J111" s="163" t="s">
        <v>74</v>
      </c>
      <c r="K111" s="164" t="s">
        <v>38</v>
      </c>
      <c r="L111" s="163" t="s">
        <v>75</v>
      </c>
      <c r="M111" s="163" t="s">
        <v>26</v>
      </c>
    </row>
    <row r="112" spans="1:13" x14ac:dyDescent="0.25">
      <c r="A112" s="169"/>
      <c r="B112" s="100"/>
      <c r="C112" s="100"/>
      <c r="D112" s="170"/>
      <c r="E112" s="67" t="s">
        <v>78</v>
      </c>
      <c r="F112" s="67" t="s">
        <v>79</v>
      </c>
      <c r="G112" s="67" t="s">
        <v>80</v>
      </c>
      <c r="H112" s="67" t="s">
        <v>81</v>
      </c>
      <c r="I112" s="178"/>
      <c r="J112" s="163"/>
      <c r="K112" s="165"/>
      <c r="L112" s="163"/>
      <c r="M112" s="163"/>
    </row>
    <row r="113" spans="1:13" x14ac:dyDescent="0.25">
      <c r="A113" s="68" t="s">
        <v>82</v>
      </c>
      <c r="B113" s="68" t="s">
        <v>127</v>
      </c>
      <c r="C113" s="68" t="s">
        <v>127</v>
      </c>
      <c r="D113" s="69" t="s">
        <v>147</v>
      </c>
      <c r="E113" s="70"/>
      <c r="F113" s="70"/>
      <c r="G113" s="70"/>
      <c r="H113" s="70"/>
      <c r="I113" s="70">
        <v>2</v>
      </c>
      <c r="J113" s="71" t="s">
        <v>130</v>
      </c>
      <c r="K113" s="72">
        <v>1</v>
      </c>
      <c r="L113" s="73">
        <v>4000</v>
      </c>
      <c r="M113" s="73">
        <f>TRUNC(I113*K113*L113,2)</f>
        <v>8000</v>
      </c>
    </row>
    <row r="114" spans="1:13" x14ac:dyDescent="0.25">
      <c r="A114" s="74"/>
      <c r="B114" s="74"/>
      <c r="C114" s="74"/>
      <c r="D114" s="75"/>
      <c r="E114" s="17"/>
      <c r="F114" s="17"/>
      <c r="G114" s="17"/>
      <c r="H114" s="17"/>
      <c r="I114" s="17"/>
      <c r="J114" s="17"/>
      <c r="K114" s="17"/>
      <c r="L114" s="76" t="s">
        <v>9</v>
      </c>
      <c r="M114" s="77">
        <f>SUM(M113:M113)</f>
        <v>8000</v>
      </c>
    </row>
    <row r="115" spans="1:13" ht="28.5" x14ac:dyDescent="0.25">
      <c r="A115" s="62" t="s">
        <v>36</v>
      </c>
      <c r="B115" s="78"/>
      <c r="C115" s="78"/>
      <c r="D115" s="78" t="s">
        <v>93</v>
      </c>
      <c r="E115" s="64"/>
      <c r="F115" s="64"/>
      <c r="G115" s="64"/>
      <c r="H115" s="64"/>
      <c r="I115" s="64"/>
      <c r="J115" s="64"/>
      <c r="K115" s="64"/>
      <c r="L115" s="64"/>
      <c r="M115" s="65"/>
    </row>
    <row r="116" spans="1:13" x14ac:dyDescent="0.25">
      <c r="A116" s="169" t="s">
        <v>71</v>
      </c>
      <c r="B116" s="100"/>
      <c r="C116" s="100"/>
      <c r="D116" s="170" t="s">
        <v>72</v>
      </c>
      <c r="E116" s="171" t="s">
        <v>73</v>
      </c>
      <c r="F116" s="172"/>
      <c r="G116" s="172"/>
      <c r="H116" s="173"/>
      <c r="I116" s="179" t="s">
        <v>24</v>
      </c>
      <c r="J116" s="163" t="s">
        <v>74</v>
      </c>
      <c r="K116" s="164" t="s">
        <v>38</v>
      </c>
      <c r="L116" s="163" t="s">
        <v>94</v>
      </c>
      <c r="M116" s="163" t="s">
        <v>26</v>
      </c>
    </row>
    <row r="117" spans="1:13" x14ac:dyDescent="0.25">
      <c r="A117" s="169"/>
      <c r="B117" s="100"/>
      <c r="C117" s="100"/>
      <c r="D117" s="170"/>
      <c r="E117" s="174"/>
      <c r="F117" s="175"/>
      <c r="G117" s="175"/>
      <c r="H117" s="176"/>
      <c r="I117" s="180"/>
      <c r="J117" s="163"/>
      <c r="K117" s="165"/>
      <c r="L117" s="163"/>
      <c r="M117" s="163"/>
    </row>
    <row r="118" spans="1:13" x14ac:dyDescent="0.25">
      <c r="A118" s="68" t="s">
        <v>84</v>
      </c>
      <c r="B118" s="68" t="s">
        <v>128</v>
      </c>
      <c r="C118" s="68" t="s">
        <v>127</v>
      </c>
      <c r="D118" s="69" t="s">
        <v>148</v>
      </c>
      <c r="E118" s="70"/>
      <c r="F118" s="70"/>
      <c r="G118" s="70"/>
      <c r="H118" s="70"/>
      <c r="I118" s="70">
        <v>2</v>
      </c>
      <c r="J118" s="71" t="s">
        <v>95</v>
      </c>
      <c r="K118" s="104">
        <v>1</v>
      </c>
      <c r="L118" s="73">
        <v>200</v>
      </c>
      <c r="M118" s="73">
        <f>TRUNC(I118*K118*L118,2)</f>
        <v>400</v>
      </c>
    </row>
    <row r="119" spans="1:13" x14ac:dyDescent="0.25">
      <c r="A119" s="68" t="s">
        <v>86</v>
      </c>
      <c r="B119" s="68" t="s">
        <v>128</v>
      </c>
      <c r="C119" s="68" t="s">
        <v>127</v>
      </c>
      <c r="D119" s="69" t="s">
        <v>124</v>
      </c>
      <c r="E119" s="70"/>
      <c r="F119" s="70"/>
      <c r="G119" s="70"/>
      <c r="H119" s="70"/>
      <c r="I119" s="70">
        <v>2</v>
      </c>
      <c r="J119" s="71" t="s">
        <v>95</v>
      </c>
      <c r="K119" s="72">
        <v>2.2145999999999999</v>
      </c>
      <c r="L119" s="73">
        <v>150</v>
      </c>
      <c r="M119" s="73">
        <f>TRUNC(I119*K119*L119,2)</f>
        <v>664.38</v>
      </c>
    </row>
    <row r="120" spans="1:13" x14ac:dyDescent="0.25">
      <c r="A120" s="74"/>
      <c r="B120" s="74"/>
      <c r="C120" s="74"/>
      <c r="D120" s="75"/>
      <c r="E120" s="17"/>
      <c r="F120" s="17"/>
      <c r="G120" s="17"/>
      <c r="H120" s="17"/>
      <c r="I120" s="17"/>
      <c r="J120" s="79"/>
      <c r="K120" s="79"/>
      <c r="L120" s="80" t="s">
        <v>9</v>
      </c>
      <c r="M120" s="81">
        <f>SUM(M118:M119)</f>
        <v>1064.3800000000001</v>
      </c>
    </row>
    <row r="121" spans="1:13" ht="28.5" x14ac:dyDescent="0.25">
      <c r="A121" s="62" t="s">
        <v>39</v>
      </c>
      <c r="B121" s="78"/>
      <c r="C121" s="78"/>
      <c r="D121" s="78" t="s">
        <v>99</v>
      </c>
      <c r="E121" s="64"/>
      <c r="F121" s="64"/>
      <c r="G121" s="64"/>
      <c r="H121" s="64"/>
      <c r="I121" s="64"/>
      <c r="J121" s="64"/>
      <c r="K121" s="64"/>
      <c r="L121" s="64"/>
      <c r="M121" s="65"/>
    </row>
    <row r="122" spans="1:13" x14ac:dyDescent="0.25">
      <c r="A122" s="169" t="s">
        <v>71</v>
      </c>
      <c r="B122" s="100"/>
      <c r="C122" s="100"/>
      <c r="D122" s="170" t="s">
        <v>72</v>
      </c>
      <c r="E122" s="171" t="s">
        <v>73</v>
      </c>
      <c r="F122" s="172"/>
      <c r="G122" s="172"/>
      <c r="H122" s="173"/>
      <c r="I122" s="177" t="s">
        <v>24</v>
      </c>
      <c r="J122" s="163" t="s">
        <v>74</v>
      </c>
      <c r="K122" s="164" t="s">
        <v>38</v>
      </c>
      <c r="L122" s="163" t="s">
        <v>100</v>
      </c>
      <c r="M122" s="163" t="s">
        <v>26</v>
      </c>
    </row>
    <row r="123" spans="1:13" x14ac:dyDescent="0.25">
      <c r="A123" s="169"/>
      <c r="B123" s="100"/>
      <c r="C123" s="100"/>
      <c r="D123" s="170"/>
      <c r="E123" s="174"/>
      <c r="F123" s="175"/>
      <c r="G123" s="175"/>
      <c r="H123" s="176"/>
      <c r="I123" s="178"/>
      <c r="J123" s="163"/>
      <c r="K123" s="165"/>
      <c r="L123" s="163"/>
      <c r="M123" s="163"/>
    </row>
    <row r="124" spans="1:13" ht="30" x14ac:dyDescent="0.25">
      <c r="A124" s="68" t="s">
        <v>87</v>
      </c>
      <c r="B124" s="68" t="s">
        <v>129</v>
      </c>
      <c r="C124" s="68">
        <v>43130</v>
      </c>
      <c r="D124" s="69" t="s">
        <v>139</v>
      </c>
      <c r="E124" s="70"/>
      <c r="F124" s="70"/>
      <c r="G124" s="70"/>
      <c r="H124" s="70"/>
      <c r="I124" s="70">
        <v>5</v>
      </c>
      <c r="J124" s="71" t="s">
        <v>138</v>
      </c>
      <c r="K124" s="72">
        <v>0.3</v>
      </c>
      <c r="L124" s="73">
        <v>21.58</v>
      </c>
      <c r="M124" s="73">
        <f>TRUNC(I124*K124*L124,2)</f>
        <v>32.369999999999997</v>
      </c>
    </row>
    <row r="125" spans="1:13" ht="30" x14ac:dyDescent="0.25">
      <c r="A125" s="68" t="s">
        <v>89</v>
      </c>
      <c r="B125" s="68" t="s">
        <v>129</v>
      </c>
      <c r="C125" s="68">
        <v>408</v>
      </c>
      <c r="D125" s="69" t="s">
        <v>131</v>
      </c>
      <c r="E125" s="70"/>
      <c r="F125" s="70"/>
      <c r="G125" s="70"/>
      <c r="H125" s="70"/>
      <c r="I125" s="70">
        <v>50</v>
      </c>
      <c r="J125" s="71" t="s">
        <v>130</v>
      </c>
      <c r="K125" s="72">
        <v>1.25</v>
      </c>
      <c r="L125" s="73">
        <v>1.0900000000000001</v>
      </c>
      <c r="M125" s="73">
        <f>TRUNC(I125*K125*L125,2)</f>
        <v>68.12</v>
      </c>
    </row>
    <row r="126" spans="1:13" x14ac:dyDescent="0.25">
      <c r="L126" s="82" t="s">
        <v>9</v>
      </c>
      <c r="M126" s="83">
        <f>SUM(M124:M125)</f>
        <v>100.49000000000001</v>
      </c>
    </row>
    <row r="127" spans="1:13" ht="28.5" x14ac:dyDescent="0.25">
      <c r="A127" s="62" t="s">
        <v>42</v>
      </c>
      <c r="B127" s="78"/>
      <c r="C127" s="78"/>
      <c r="D127" s="78" t="s">
        <v>104</v>
      </c>
      <c r="E127" s="64"/>
      <c r="F127" s="64"/>
      <c r="G127" s="64"/>
      <c r="H127" s="64"/>
      <c r="I127" s="64"/>
      <c r="J127" s="64"/>
      <c r="K127" s="64"/>
      <c r="L127" s="64"/>
      <c r="M127" s="65"/>
    </row>
    <row r="128" spans="1:13" x14ac:dyDescent="0.25">
      <c r="A128" s="169" t="s">
        <v>71</v>
      </c>
      <c r="B128" s="100"/>
      <c r="C128" s="100"/>
      <c r="D128" s="170" t="s">
        <v>72</v>
      </c>
      <c r="E128" s="171" t="s">
        <v>73</v>
      </c>
      <c r="F128" s="172"/>
      <c r="G128" s="172"/>
      <c r="H128" s="173"/>
      <c r="I128" s="177" t="s">
        <v>24</v>
      </c>
      <c r="J128" s="163" t="s">
        <v>74</v>
      </c>
      <c r="K128" s="164" t="s">
        <v>38</v>
      </c>
      <c r="L128" s="163" t="s">
        <v>105</v>
      </c>
      <c r="M128" s="163" t="s">
        <v>26</v>
      </c>
    </row>
    <row r="129" spans="1:13" x14ac:dyDescent="0.25">
      <c r="A129" s="169"/>
      <c r="B129" s="100"/>
      <c r="C129" s="100"/>
      <c r="D129" s="170"/>
      <c r="E129" s="174"/>
      <c r="F129" s="175"/>
      <c r="G129" s="175"/>
      <c r="H129" s="176"/>
      <c r="I129" s="178"/>
      <c r="J129" s="163"/>
      <c r="K129" s="165"/>
      <c r="L129" s="163"/>
      <c r="M129" s="163"/>
    </row>
    <row r="130" spans="1:13" x14ac:dyDescent="0.25">
      <c r="A130" s="68" t="s">
        <v>90</v>
      </c>
      <c r="B130" s="68" t="s">
        <v>127</v>
      </c>
      <c r="C130" s="68" t="s">
        <v>127</v>
      </c>
      <c r="D130" s="69" t="s">
        <v>106</v>
      </c>
      <c r="E130" s="166"/>
      <c r="F130" s="167"/>
      <c r="G130" s="167"/>
      <c r="H130" s="168"/>
      <c r="I130" s="70">
        <v>10</v>
      </c>
      <c r="J130" s="71" t="s">
        <v>95</v>
      </c>
      <c r="K130" s="72">
        <v>0.76180000000000003</v>
      </c>
      <c r="L130" s="73">
        <v>55</v>
      </c>
      <c r="M130" s="73">
        <f>TRUNC(I130*K130*L130,2)</f>
        <v>418.99</v>
      </c>
    </row>
    <row r="131" spans="1:13" x14ac:dyDescent="0.25">
      <c r="L131" s="82" t="s">
        <v>9</v>
      </c>
      <c r="M131" s="84">
        <f>SUM(M130)</f>
        <v>418.99</v>
      </c>
    </row>
    <row r="132" spans="1:13" ht="28.5" x14ac:dyDescent="0.25">
      <c r="A132" s="62" t="s">
        <v>44</v>
      </c>
      <c r="B132" s="78"/>
      <c r="C132" s="78"/>
      <c r="D132" s="78" t="s">
        <v>107</v>
      </c>
      <c r="E132" s="64"/>
      <c r="F132" s="64"/>
      <c r="G132" s="64"/>
      <c r="H132" s="64"/>
      <c r="I132" s="64"/>
      <c r="J132" s="64"/>
      <c r="K132" s="64"/>
      <c r="L132" s="64"/>
      <c r="M132" s="65"/>
    </row>
    <row r="133" spans="1:13" x14ac:dyDescent="0.25">
      <c r="A133" s="169" t="s">
        <v>71</v>
      </c>
      <c r="B133" s="100"/>
      <c r="C133" s="100"/>
      <c r="D133" s="170" t="s">
        <v>72</v>
      </c>
      <c r="E133" s="171" t="s">
        <v>73</v>
      </c>
      <c r="F133" s="172"/>
      <c r="G133" s="172"/>
      <c r="H133" s="173"/>
      <c r="I133" s="177" t="s">
        <v>24</v>
      </c>
      <c r="J133" s="163" t="s">
        <v>74</v>
      </c>
      <c r="K133" s="164" t="s">
        <v>38</v>
      </c>
      <c r="L133" s="163" t="s">
        <v>108</v>
      </c>
      <c r="M133" s="163" t="s">
        <v>26</v>
      </c>
    </row>
    <row r="134" spans="1:13" x14ac:dyDescent="0.25">
      <c r="A134" s="169"/>
      <c r="B134" s="100"/>
      <c r="C134" s="100"/>
      <c r="D134" s="170"/>
      <c r="E134" s="174"/>
      <c r="F134" s="175"/>
      <c r="G134" s="175"/>
      <c r="H134" s="176"/>
      <c r="I134" s="178"/>
      <c r="J134" s="163"/>
      <c r="K134" s="165"/>
      <c r="L134" s="163"/>
      <c r="M134" s="163"/>
    </row>
    <row r="135" spans="1:13" x14ac:dyDescent="0.25">
      <c r="A135" s="68" t="s">
        <v>91</v>
      </c>
      <c r="B135" s="68" t="s">
        <v>127</v>
      </c>
      <c r="C135" s="68" t="s">
        <v>127</v>
      </c>
      <c r="D135" s="69" t="s">
        <v>45</v>
      </c>
      <c r="E135" s="166"/>
      <c r="F135" s="167"/>
      <c r="G135" s="167"/>
      <c r="H135" s="168"/>
      <c r="I135" s="70">
        <v>10</v>
      </c>
      <c r="J135" s="71" t="s">
        <v>95</v>
      </c>
      <c r="K135" s="72">
        <v>0.76680000000000004</v>
      </c>
      <c r="L135" s="73">
        <v>100</v>
      </c>
      <c r="M135" s="73">
        <f>TRUNC(I135*K135*L135,2)</f>
        <v>766.8</v>
      </c>
    </row>
    <row r="136" spans="1:13" x14ac:dyDescent="0.25">
      <c r="L136" s="82" t="s">
        <v>9</v>
      </c>
      <c r="M136" s="84">
        <f>SUM(M135)</f>
        <v>766.8</v>
      </c>
    </row>
    <row r="137" spans="1:13" ht="28.5" x14ac:dyDescent="0.25">
      <c r="A137" s="62" t="s">
        <v>46</v>
      </c>
      <c r="B137" s="78"/>
      <c r="C137" s="78"/>
      <c r="D137" s="78" t="s">
        <v>109</v>
      </c>
      <c r="E137" s="64"/>
      <c r="F137" s="64"/>
      <c r="G137" s="64"/>
      <c r="H137" s="64"/>
      <c r="I137" s="64"/>
      <c r="J137" s="64"/>
      <c r="K137" s="64"/>
      <c r="L137" s="64"/>
      <c r="M137" s="65"/>
    </row>
    <row r="138" spans="1:13" x14ac:dyDescent="0.25">
      <c r="A138" s="169" t="s">
        <v>71</v>
      </c>
      <c r="B138" s="100"/>
      <c r="C138" s="100"/>
      <c r="D138" s="170" t="s">
        <v>72</v>
      </c>
      <c r="E138" s="171" t="s">
        <v>73</v>
      </c>
      <c r="F138" s="172"/>
      <c r="G138" s="172"/>
      <c r="H138" s="173"/>
      <c r="I138" s="177" t="s">
        <v>24</v>
      </c>
      <c r="J138" s="163" t="s">
        <v>74</v>
      </c>
      <c r="K138" s="164" t="s">
        <v>38</v>
      </c>
      <c r="L138" s="163" t="s">
        <v>108</v>
      </c>
      <c r="M138" s="163" t="s">
        <v>26</v>
      </c>
    </row>
    <row r="139" spans="1:13" x14ac:dyDescent="0.25">
      <c r="A139" s="169"/>
      <c r="B139" s="100"/>
      <c r="C139" s="100"/>
      <c r="D139" s="170"/>
      <c r="E139" s="174"/>
      <c r="F139" s="175"/>
      <c r="G139" s="175"/>
      <c r="H139" s="176"/>
      <c r="I139" s="178"/>
      <c r="J139" s="163"/>
      <c r="K139" s="165"/>
      <c r="L139" s="163"/>
      <c r="M139" s="163"/>
    </row>
    <row r="140" spans="1:13" x14ac:dyDescent="0.25">
      <c r="A140" s="68" t="s">
        <v>92</v>
      </c>
      <c r="B140" s="68" t="s">
        <v>127</v>
      </c>
      <c r="C140" s="68" t="s">
        <v>127</v>
      </c>
      <c r="D140" s="69" t="s">
        <v>110</v>
      </c>
      <c r="E140" s="166"/>
      <c r="F140" s="167"/>
      <c r="G140" s="167"/>
      <c r="H140" s="168"/>
      <c r="I140" s="70">
        <v>10</v>
      </c>
      <c r="J140" s="71" t="s">
        <v>95</v>
      </c>
      <c r="K140" s="72">
        <v>0.1094</v>
      </c>
      <c r="L140" s="73">
        <v>530</v>
      </c>
      <c r="M140" s="73">
        <f>TRUNC(I140*K140*L140,2)</f>
        <v>579.82000000000005</v>
      </c>
    </row>
    <row r="141" spans="1:13" x14ac:dyDescent="0.25">
      <c r="L141" s="82" t="s">
        <v>9</v>
      </c>
      <c r="M141" s="84">
        <f>SUM(M140:M140)</f>
        <v>579.82000000000005</v>
      </c>
    </row>
    <row r="143" spans="1:13" ht="15.75" x14ac:dyDescent="0.25">
      <c r="A143" s="60" t="s">
        <v>20</v>
      </c>
      <c r="B143" s="60" t="s">
        <v>125</v>
      </c>
      <c r="C143" s="60" t="s">
        <v>126</v>
      </c>
      <c r="D143" s="181" t="s">
        <v>117</v>
      </c>
      <c r="E143" s="181"/>
      <c r="F143" s="181"/>
      <c r="G143" s="181"/>
      <c r="H143" s="181"/>
      <c r="I143" s="181"/>
      <c r="J143" s="181"/>
      <c r="K143" s="181"/>
      <c r="L143" s="181"/>
      <c r="M143" s="181"/>
    </row>
    <row r="144" spans="1:13" ht="28.5" x14ac:dyDescent="0.25">
      <c r="A144" s="62" t="s">
        <v>36</v>
      </c>
      <c r="B144" s="78"/>
      <c r="C144" s="78"/>
      <c r="D144" s="78" t="s">
        <v>93</v>
      </c>
      <c r="E144" s="64"/>
      <c r="F144" s="64"/>
      <c r="G144" s="64"/>
      <c r="H144" s="64"/>
      <c r="I144" s="64"/>
      <c r="J144" s="64"/>
      <c r="K144" s="64"/>
      <c r="L144" s="64"/>
      <c r="M144" s="65"/>
    </row>
    <row r="145" spans="1:13" x14ac:dyDescent="0.25">
      <c r="A145" s="169" t="s">
        <v>71</v>
      </c>
      <c r="B145" s="100"/>
      <c r="C145" s="100"/>
      <c r="D145" s="170" t="s">
        <v>72</v>
      </c>
      <c r="E145" s="171" t="s">
        <v>73</v>
      </c>
      <c r="F145" s="172"/>
      <c r="G145" s="172"/>
      <c r="H145" s="173"/>
      <c r="I145" s="179" t="s">
        <v>24</v>
      </c>
      <c r="J145" s="163" t="s">
        <v>74</v>
      </c>
      <c r="K145" s="164" t="s">
        <v>38</v>
      </c>
      <c r="L145" s="163" t="s">
        <v>94</v>
      </c>
      <c r="M145" s="163" t="s">
        <v>26</v>
      </c>
    </row>
    <row r="146" spans="1:13" x14ac:dyDescent="0.25">
      <c r="A146" s="169"/>
      <c r="B146" s="100"/>
      <c r="C146" s="100"/>
      <c r="D146" s="170"/>
      <c r="E146" s="174"/>
      <c r="F146" s="175"/>
      <c r="G146" s="175"/>
      <c r="H146" s="176"/>
      <c r="I146" s="180"/>
      <c r="J146" s="163"/>
      <c r="K146" s="165"/>
      <c r="L146" s="163"/>
      <c r="M146" s="163"/>
    </row>
    <row r="147" spans="1:13" x14ac:dyDescent="0.25">
      <c r="A147" s="68" t="s">
        <v>86</v>
      </c>
      <c r="B147" s="68" t="s">
        <v>128</v>
      </c>
      <c r="C147" s="68" t="s">
        <v>127</v>
      </c>
      <c r="D147" s="69" t="s">
        <v>124</v>
      </c>
      <c r="E147" s="70"/>
      <c r="F147" s="70"/>
      <c r="G147" s="70"/>
      <c r="H147" s="70"/>
      <c r="I147" s="70">
        <v>30</v>
      </c>
      <c r="J147" s="71" t="s">
        <v>95</v>
      </c>
      <c r="K147" s="72">
        <v>2.2145999999999999</v>
      </c>
      <c r="L147" s="73">
        <v>150</v>
      </c>
      <c r="M147" s="73">
        <f>TRUNC(I147*K147*L147,2)</f>
        <v>9965.7000000000007</v>
      </c>
    </row>
    <row r="148" spans="1:13" ht="30" x14ac:dyDescent="0.25">
      <c r="A148" s="68" t="s">
        <v>153</v>
      </c>
      <c r="B148" s="68" t="s">
        <v>154</v>
      </c>
      <c r="C148" s="68">
        <v>43484</v>
      </c>
      <c r="D148" s="69" t="s">
        <v>156</v>
      </c>
      <c r="E148" s="70"/>
      <c r="F148" s="70"/>
      <c r="G148" s="70"/>
      <c r="H148" s="70"/>
      <c r="I148" s="70">
        <f>30*12</f>
        <v>360</v>
      </c>
      <c r="J148" s="71" t="s">
        <v>69</v>
      </c>
      <c r="K148" s="72">
        <v>1</v>
      </c>
      <c r="L148" s="73">
        <v>1.2</v>
      </c>
      <c r="M148" s="73">
        <f>TRUNC(I148*K148*L148,2)</f>
        <v>432</v>
      </c>
    </row>
    <row r="149" spans="1:13" ht="60" x14ac:dyDescent="0.25">
      <c r="A149" s="68" t="s">
        <v>87</v>
      </c>
      <c r="B149" s="68" t="s">
        <v>154</v>
      </c>
      <c r="C149" s="68">
        <v>43460</v>
      </c>
      <c r="D149" s="69" t="s">
        <v>155</v>
      </c>
      <c r="E149" s="70"/>
      <c r="F149" s="70"/>
      <c r="G149" s="70"/>
      <c r="H149" s="70"/>
      <c r="I149" s="70">
        <v>360</v>
      </c>
      <c r="J149" s="71" t="s">
        <v>69</v>
      </c>
      <c r="K149" s="72">
        <v>1</v>
      </c>
      <c r="L149" s="73">
        <v>0.85</v>
      </c>
      <c r="M149" s="73">
        <f>TRUNC(I149*K149*L149,2)</f>
        <v>306</v>
      </c>
    </row>
    <row r="150" spans="1:13" x14ac:dyDescent="0.25">
      <c r="A150" s="74"/>
      <c r="B150" s="74"/>
      <c r="C150" s="74"/>
      <c r="D150" s="75"/>
      <c r="E150" s="17"/>
      <c r="F150" s="17"/>
      <c r="G150" s="17"/>
      <c r="H150" s="17"/>
      <c r="I150" s="17"/>
      <c r="J150" s="79"/>
      <c r="K150" s="107"/>
      <c r="L150" s="108"/>
      <c r="M150" s="108"/>
    </row>
    <row r="151" spans="1:13" x14ac:dyDescent="0.25">
      <c r="A151" s="74"/>
      <c r="B151" s="74"/>
      <c r="C151" s="74"/>
      <c r="D151" s="75"/>
      <c r="E151" s="17"/>
      <c r="F151" s="17"/>
      <c r="G151" s="17"/>
      <c r="H151" s="17"/>
      <c r="I151" s="17"/>
      <c r="J151" s="79"/>
      <c r="K151" s="79"/>
      <c r="L151" s="80" t="s">
        <v>9</v>
      </c>
      <c r="M151" s="81">
        <f>SUM(M147:M149)</f>
        <v>10703.7</v>
      </c>
    </row>
    <row r="152" spans="1:13" ht="28.5" x14ac:dyDescent="0.25">
      <c r="A152" s="62" t="s">
        <v>39</v>
      </c>
      <c r="B152" s="78"/>
      <c r="C152" s="78"/>
      <c r="D152" s="78" t="s">
        <v>99</v>
      </c>
      <c r="E152" s="64"/>
      <c r="F152" s="64"/>
      <c r="G152" s="64"/>
      <c r="H152" s="64"/>
      <c r="I152" s="64"/>
      <c r="J152" s="64"/>
      <c r="K152" s="64"/>
      <c r="L152" s="64"/>
      <c r="M152" s="65"/>
    </row>
    <row r="153" spans="1:13" x14ac:dyDescent="0.25">
      <c r="A153" s="169" t="s">
        <v>71</v>
      </c>
      <c r="B153" s="100"/>
      <c r="C153" s="100"/>
      <c r="D153" s="170" t="s">
        <v>72</v>
      </c>
      <c r="E153" s="171" t="s">
        <v>73</v>
      </c>
      <c r="F153" s="172"/>
      <c r="G153" s="172"/>
      <c r="H153" s="173"/>
      <c r="I153" s="177" t="s">
        <v>24</v>
      </c>
      <c r="J153" s="163" t="s">
        <v>74</v>
      </c>
      <c r="K153" s="164" t="s">
        <v>38</v>
      </c>
      <c r="L153" s="163" t="s">
        <v>100</v>
      </c>
      <c r="M153" s="163" t="s">
        <v>26</v>
      </c>
    </row>
    <row r="154" spans="1:13" x14ac:dyDescent="0.25">
      <c r="A154" s="169"/>
      <c r="B154" s="100"/>
      <c r="C154" s="100"/>
      <c r="D154" s="170"/>
      <c r="E154" s="174"/>
      <c r="F154" s="175"/>
      <c r="G154" s="175"/>
      <c r="H154" s="176"/>
      <c r="I154" s="178"/>
      <c r="J154" s="163"/>
      <c r="K154" s="165"/>
      <c r="L154" s="163"/>
      <c r="M154" s="163"/>
    </row>
    <row r="155" spans="1:13" ht="30" x14ac:dyDescent="0.25">
      <c r="A155" s="68" t="s">
        <v>88</v>
      </c>
      <c r="B155" s="68" t="s">
        <v>129</v>
      </c>
      <c r="C155" s="68">
        <v>43130</v>
      </c>
      <c r="D155" s="69" t="s">
        <v>139</v>
      </c>
      <c r="E155" s="70"/>
      <c r="F155" s="70"/>
      <c r="G155" s="70"/>
      <c r="H155" s="70"/>
      <c r="I155" s="70">
        <v>20</v>
      </c>
      <c r="J155" s="71" t="s">
        <v>138</v>
      </c>
      <c r="K155" s="72">
        <v>0.3</v>
      </c>
      <c r="L155" s="73">
        <v>21.58</v>
      </c>
      <c r="M155" s="73">
        <f>TRUNC(I155*K155*L155,2)</f>
        <v>129.47999999999999</v>
      </c>
    </row>
    <row r="156" spans="1:13" ht="30" x14ac:dyDescent="0.25">
      <c r="A156" s="68" t="s">
        <v>89</v>
      </c>
      <c r="B156" s="68" t="s">
        <v>129</v>
      </c>
      <c r="C156" s="68">
        <v>408</v>
      </c>
      <c r="D156" s="69" t="s">
        <v>131</v>
      </c>
      <c r="E156" s="70"/>
      <c r="F156" s="70"/>
      <c r="G156" s="70"/>
      <c r="H156" s="70"/>
      <c r="I156" s="70">
        <v>100</v>
      </c>
      <c r="J156" s="71" t="s">
        <v>130</v>
      </c>
      <c r="K156" s="72">
        <v>1.25</v>
      </c>
      <c r="L156" s="73">
        <v>1.0900000000000001</v>
      </c>
      <c r="M156" s="73">
        <f>TRUNC(I156*K156*L156,2)</f>
        <v>136.25</v>
      </c>
    </row>
    <row r="157" spans="1:13" x14ac:dyDescent="0.25">
      <c r="L157" s="82" t="s">
        <v>9</v>
      </c>
      <c r="M157" s="83">
        <f>SUM(M155:M156)</f>
        <v>265.73</v>
      </c>
    </row>
    <row r="158" spans="1:13" ht="28.5" x14ac:dyDescent="0.25">
      <c r="A158" s="62" t="s">
        <v>42</v>
      </c>
      <c r="B158" s="78"/>
      <c r="C158" s="78"/>
      <c r="D158" s="78" t="s">
        <v>104</v>
      </c>
      <c r="E158" s="64"/>
      <c r="F158" s="64"/>
      <c r="G158" s="64"/>
      <c r="H158" s="64"/>
      <c r="I158" s="64"/>
      <c r="J158" s="64"/>
      <c r="K158" s="64"/>
      <c r="L158" s="64"/>
      <c r="M158" s="65"/>
    </row>
    <row r="159" spans="1:13" x14ac:dyDescent="0.25">
      <c r="A159" s="169" t="s">
        <v>71</v>
      </c>
      <c r="B159" s="100"/>
      <c r="C159" s="100"/>
      <c r="D159" s="170" t="s">
        <v>72</v>
      </c>
      <c r="E159" s="171" t="s">
        <v>73</v>
      </c>
      <c r="F159" s="172"/>
      <c r="G159" s="172"/>
      <c r="H159" s="173"/>
      <c r="I159" s="177" t="s">
        <v>24</v>
      </c>
      <c r="J159" s="163" t="s">
        <v>74</v>
      </c>
      <c r="K159" s="164" t="s">
        <v>38</v>
      </c>
      <c r="L159" s="163" t="s">
        <v>105</v>
      </c>
      <c r="M159" s="163" t="s">
        <v>26</v>
      </c>
    </row>
    <row r="160" spans="1:13" x14ac:dyDescent="0.25">
      <c r="A160" s="169"/>
      <c r="B160" s="100"/>
      <c r="C160" s="100"/>
      <c r="D160" s="170"/>
      <c r="E160" s="174"/>
      <c r="F160" s="175"/>
      <c r="G160" s="175"/>
      <c r="H160" s="176"/>
      <c r="I160" s="178"/>
      <c r="J160" s="163"/>
      <c r="K160" s="165"/>
      <c r="L160" s="163"/>
      <c r="M160" s="163"/>
    </row>
    <row r="161" spans="1:13" x14ac:dyDescent="0.25">
      <c r="A161" s="68" t="s">
        <v>90</v>
      </c>
      <c r="B161" s="68" t="s">
        <v>127</v>
      </c>
      <c r="C161" s="68" t="s">
        <v>127</v>
      </c>
      <c r="D161" s="69" t="s">
        <v>106</v>
      </c>
      <c r="E161" s="166"/>
      <c r="F161" s="167"/>
      <c r="G161" s="167"/>
      <c r="H161" s="168"/>
      <c r="I161" s="70">
        <v>30</v>
      </c>
      <c r="J161" s="71" t="s">
        <v>95</v>
      </c>
      <c r="K161" s="72">
        <v>0.76180000000000003</v>
      </c>
      <c r="L161" s="73">
        <v>55</v>
      </c>
      <c r="M161" s="73">
        <f>TRUNC(I161*K161*L161,2)</f>
        <v>1256.97</v>
      </c>
    </row>
    <row r="162" spans="1:13" x14ac:dyDescent="0.25">
      <c r="L162" s="82" t="s">
        <v>9</v>
      </c>
      <c r="M162" s="84">
        <f>SUM(M161)</f>
        <v>1256.97</v>
      </c>
    </row>
    <row r="163" spans="1:13" ht="28.5" x14ac:dyDescent="0.25">
      <c r="A163" s="62" t="s">
        <v>44</v>
      </c>
      <c r="B163" s="78"/>
      <c r="C163" s="78"/>
      <c r="D163" s="78" t="s">
        <v>107</v>
      </c>
      <c r="E163" s="64"/>
      <c r="F163" s="64"/>
      <c r="G163" s="64"/>
      <c r="H163" s="64"/>
      <c r="I163" s="64"/>
      <c r="J163" s="64"/>
      <c r="K163" s="64"/>
      <c r="L163" s="64"/>
      <c r="M163" s="65"/>
    </row>
    <row r="164" spans="1:13" x14ac:dyDescent="0.25">
      <c r="A164" s="169" t="s">
        <v>71</v>
      </c>
      <c r="B164" s="100"/>
      <c r="C164" s="100"/>
      <c r="D164" s="170" t="s">
        <v>72</v>
      </c>
      <c r="E164" s="171" t="s">
        <v>73</v>
      </c>
      <c r="F164" s="172"/>
      <c r="G164" s="172"/>
      <c r="H164" s="173"/>
      <c r="I164" s="177" t="s">
        <v>24</v>
      </c>
      <c r="J164" s="163" t="s">
        <v>74</v>
      </c>
      <c r="K164" s="164" t="s">
        <v>38</v>
      </c>
      <c r="L164" s="163" t="s">
        <v>108</v>
      </c>
      <c r="M164" s="163" t="s">
        <v>26</v>
      </c>
    </row>
    <row r="165" spans="1:13" x14ac:dyDescent="0.25">
      <c r="A165" s="169"/>
      <c r="B165" s="100"/>
      <c r="C165" s="100"/>
      <c r="D165" s="170"/>
      <c r="E165" s="174"/>
      <c r="F165" s="175"/>
      <c r="G165" s="175"/>
      <c r="H165" s="176"/>
      <c r="I165" s="178"/>
      <c r="J165" s="163"/>
      <c r="K165" s="165"/>
      <c r="L165" s="163"/>
      <c r="M165" s="163"/>
    </row>
    <row r="166" spans="1:13" x14ac:dyDescent="0.25">
      <c r="A166" s="68" t="s">
        <v>91</v>
      </c>
      <c r="B166" s="68" t="s">
        <v>127</v>
      </c>
      <c r="C166" s="68" t="s">
        <v>127</v>
      </c>
      <c r="D166" s="69" t="s">
        <v>45</v>
      </c>
      <c r="E166" s="166"/>
      <c r="F166" s="167"/>
      <c r="G166" s="167"/>
      <c r="H166" s="168"/>
      <c r="I166" s="70">
        <v>30</v>
      </c>
      <c r="J166" s="71" t="s">
        <v>95</v>
      </c>
      <c r="K166" s="72">
        <v>0.76680000000000004</v>
      </c>
      <c r="L166" s="73">
        <v>100</v>
      </c>
      <c r="M166" s="73">
        <f>TRUNC(I166*K166*L166,2)</f>
        <v>2300.4</v>
      </c>
    </row>
    <row r="167" spans="1:13" x14ac:dyDescent="0.25">
      <c r="L167" s="82" t="s">
        <v>9</v>
      </c>
      <c r="M167" s="84">
        <f>SUM(M166)</f>
        <v>2300.4</v>
      </c>
    </row>
    <row r="168" spans="1:13" ht="28.5" x14ac:dyDescent="0.25">
      <c r="A168" s="62" t="s">
        <v>46</v>
      </c>
      <c r="B168" s="78"/>
      <c r="C168" s="78"/>
      <c r="D168" s="78" t="s">
        <v>109</v>
      </c>
      <c r="E168" s="64"/>
      <c r="F168" s="64"/>
      <c r="G168" s="64"/>
      <c r="H168" s="64"/>
      <c r="I168" s="64"/>
      <c r="J168" s="64"/>
      <c r="K168" s="64"/>
      <c r="L168" s="64"/>
      <c r="M168" s="65"/>
    </row>
    <row r="169" spans="1:13" x14ac:dyDescent="0.25">
      <c r="A169" s="169" t="s">
        <v>71</v>
      </c>
      <c r="B169" s="100"/>
      <c r="C169" s="100"/>
      <c r="D169" s="170" t="s">
        <v>72</v>
      </c>
      <c r="E169" s="171" t="s">
        <v>73</v>
      </c>
      <c r="F169" s="172"/>
      <c r="G169" s="172"/>
      <c r="H169" s="173"/>
      <c r="I169" s="177" t="s">
        <v>24</v>
      </c>
      <c r="J169" s="163" t="s">
        <v>74</v>
      </c>
      <c r="K169" s="164" t="s">
        <v>38</v>
      </c>
      <c r="L169" s="163" t="s">
        <v>108</v>
      </c>
      <c r="M169" s="163" t="s">
        <v>26</v>
      </c>
    </row>
    <row r="170" spans="1:13" x14ac:dyDescent="0.25">
      <c r="A170" s="169"/>
      <c r="B170" s="100"/>
      <c r="C170" s="100"/>
      <c r="D170" s="170"/>
      <c r="E170" s="174"/>
      <c r="F170" s="175"/>
      <c r="G170" s="175"/>
      <c r="H170" s="176"/>
      <c r="I170" s="178"/>
      <c r="J170" s="163"/>
      <c r="K170" s="165"/>
      <c r="L170" s="163"/>
      <c r="M170" s="163"/>
    </row>
    <row r="171" spans="1:13" x14ac:dyDescent="0.25">
      <c r="A171" s="68" t="s">
        <v>92</v>
      </c>
      <c r="B171" s="68" t="s">
        <v>127</v>
      </c>
      <c r="C171" s="68" t="s">
        <v>127</v>
      </c>
      <c r="D171" s="69" t="s">
        <v>110</v>
      </c>
      <c r="E171" s="166"/>
      <c r="F171" s="167"/>
      <c r="G171" s="167"/>
      <c r="H171" s="168"/>
      <c r="I171" s="70">
        <v>30</v>
      </c>
      <c r="J171" s="71" t="s">
        <v>95</v>
      </c>
      <c r="K171" s="72">
        <v>0.1094</v>
      </c>
      <c r="L171" s="73">
        <v>530</v>
      </c>
      <c r="M171" s="73">
        <f>TRUNC(I171*K171*L171,2)</f>
        <v>1739.46</v>
      </c>
    </row>
    <row r="172" spans="1:13" x14ac:dyDescent="0.25">
      <c r="L172" s="82" t="s">
        <v>9</v>
      </c>
      <c r="M172" s="84">
        <f>SUM(M171:M171)</f>
        <v>1739.46</v>
      </c>
    </row>
  </sheetData>
  <mergeCells count="260">
    <mergeCell ref="E38:H38"/>
    <mergeCell ref="M31:M32"/>
    <mergeCell ref="E33:H33"/>
    <mergeCell ref="A36:A37"/>
    <mergeCell ref="D36:D37"/>
    <mergeCell ref="E36:H37"/>
    <mergeCell ref="I36:I37"/>
    <mergeCell ref="J36:J37"/>
    <mergeCell ref="K36:K37"/>
    <mergeCell ref="L36:L37"/>
    <mergeCell ref="M36:M37"/>
    <mergeCell ref="E28:H28"/>
    <mergeCell ref="A31:A32"/>
    <mergeCell ref="D31:D32"/>
    <mergeCell ref="E31:H32"/>
    <mergeCell ref="I31:I32"/>
    <mergeCell ref="J31:J32"/>
    <mergeCell ref="K31:K32"/>
    <mergeCell ref="L31:L32"/>
    <mergeCell ref="A26:A27"/>
    <mergeCell ref="D26:D27"/>
    <mergeCell ref="E26:H27"/>
    <mergeCell ref="I26:I27"/>
    <mergeCell ref="J26:J27"/>
    <mergeCell ref="K26:K27"/>
    <mergeCell ref="A19:A20"/>
    <mergeCell ref="D19:D20"/>
    <mergeCell ref="E19:H20"/>
    <mergeCell ref="I19:I20"/>
    <mergeCell ref="J19:J20"/>
    <mergeCell ref="K19:K20"/>
    <mergeCell ref="L19:L20"/>
    <mergeCell ref="M19:M20"/>
    <mergeCell ref="L26:L27"/>
    <mergeCell ref="M26:M27"/>
    <mergeCell ref="O6:O7"/>
    <mergeCell ref="Q6:Q7"/>
    <mergeCell ref="A12:A13"/>
    <mergeCell ref="D12:D13"/>
    <mergeCell ref="E12:H13"/>
    <mergeCell ref="I12:I13"/>
    <mergeCell ref="J12:J13"/>
    <mergeCell ref="K12:K13"/>
    <mergeCell ref="L12:L13"/>
    <mergeCell ref="M12:M13"/>
    <mergeCell ref="A1:M1"/>
    <mergeCell ref="D4:M4"/>
    <mergeCell ref="D5:J5"/>
    <mergeCell ref="A6:A7"/>
    <mergeCell ref="D6:D7"/>
    <mergeCell ref="E6:H6"/>
    <mergeCell ref="I6:I7"/>
    <mergeCell ref="J6:J7"/>
    <mergeCell ref="K6:K7"/>
    <mergeCell ref="L6:L7"/>
    <mergeCell ref="B2:M2"/>
    <mergeCell ref="M6:M7"/>
    <mergeCell ref="D41:M41"/>
    <mergeCell ref="D42:J42"/>
    <mergeCell ref="A43:A44"/>
    <mergeCell ref="D43:D44"/>
    <mergeCell ref="E43:H43"/>
    <mergeCell ref="I43:I44"/>
    <mergeCell ref="J43:J44"/>
    <mergeCell ref="K43:K44"/>
    <mergeCell ref="L43:L44"/>
    <mergeCell ref="M43:M44"/>
    <mergeCell ref="K48:K49"/>
    <mergeCell ref="L48:L49"/>
    <mergeCell ref="M48:M49"/>
    <mergeCell ref="A54:A55"/>
    <mergeCell ref="D54:D55"/>
    <mergeCell ref="E54:H55"/>
    <mergeCell ref="I54:I55"/>
    <mergeCell ref="J54:J55"/>
    <mergeCell ref="K54:K55"/>
    <mergeCell ref="L54:L55"/>
    <mergeCell ref="M54:M55"/>
    <mergeCell ref="A48:A49"/>
    <mergeCell ref="D48:D49"/>
    <mergeCell ref="E48:H49"/>
    <mergeCell ref="I48:I49"/>
    <mergeCell ref="J48:J49"/>
    <mergeCell ref="K60:K61"/>
    <mergeCell ref="L60:L61"/>
    <mergeCell ref="M60:M61"/>
    <mergeCell ref="E62:H62"/>
    <mergeCell ref="A65:A66"/>
    <mergeCell ref="D65:D66"/>
    <mergeCell ref="E65:H66"/>
    <mergeCell ref="I65:I66"/>
    <mergeCell ref="J65:J66"/>
    <mergeCell ref="K65:K66"/>
    <mergeCell ref="L65:L66"/>
    <mergeCell ref="M65:M66"/>
    <mergeCell ref="A60:A61"/>
    <mergeCell ref="D60:D61"/>
    <mergeCell ref="E60:H61"/>
    <mergeCell ref="I60:I61"/>
    <mergeCell ref="J60:J61"/>
    <mergeCell ref="J70:J71"/>
    <mergeCell ref="K70:K71"/>
    <mergeCell ref="L70:L71"/>
    <mergeCell ref="M70:M71"/>
    <mergeCell ref="E72:H72"/>
    <mergeCell ref="E67:H67"/>
    <mergeCell ref="A70:A71"/>
    <mergeCell ref="D70:D71"/>
    <mergeCell ref="E70:H71"/>
    <mergeCell ref="I70:I71"/>
    <mergeCell ref="D75:M75"/>
    <mergeCell ref="D76:J76"/>
    <mergeCell ref="A77:A78"/>
    <mergeCell ref="D77:D78"/>
    <mergeCell ref="E77:H77"/>
    <mergeCell ref="I77:I78"/>
    <mergeCell ref="J77:J78"/>
    <mergeCell ref="K77:K78"/>
    <mergeCell ref="L77:L78"/>
    <mergeCell ref="M77:M78"/>
    <mergeCell ref="K82:K83"/>
    <mergeCell ref="L82:L83"/>
    <mergeCell ref="M82:M83"/>
    <mergeCell ref="A88:A89"/>
    <mergeCell ref="D88:D89"/>
    <mergeCell ref="E88:H89"/>
    <mergeCell ref="I88:I89"/>
    <mergeCell ref="J88:J89"/>
    <mergeCell ref="K88:K89"/>
    <mergeCell ref="L88:L89"/>
    <mergeCell ref="M88:M89"/>
    <mergeCell ref="A82:A83"/>
    <mergeCell ref="D82:D83"/>
    <mergeCell ref="E82:H83"/>
    <mergeCell ref="I82:I83"/>
    <mergeCell ref="J82:J83"/>
    <mergeCell ref="K94:K95"/>
    <mergeCell ref="L94:L95"/>
    <mergeCell ref="M94:M95"/>
    <mergeCell ref="E96:H96"/>
    <mergeCell ref="A99:A100"/>
    <mergeCell ref="D99:D100"/>
    <mergeCell ref="E99:H100"/>
    <mergeCell ref="I99:I100"/>
    <mergeCell ref="J99:J100"/>
    <mergeCell ref="K99:K100"/>
    <mergeCell ref="L99:L100"/>
    <mergeCell ref="M99:M100"/>
    <mergeCell ref="A94:A95"/>
    <mergeCell ref="D94:D95"/>
    <mergeCell ref="E94:H95"/>
    <mergeCell ref="I94:I95"/>
    <mergeCell ref="J94:J95"/>
    <mergeCell ref="J104:J105"/>
    <mergeCell ref="K104:K105"/>
    <mergeCell ref="L104:L105"/>
    <mergeCell ref="M104:M105"/>
    <mergeCell ref="E106:H106"/>
    <mergeCell ref="E101:H101"/>
    <mergeCell ref="A104:A105"/>
    <mergeCell ref="D104:D105"/>
    <mergeCell ref="E104:H105"/>
    <mergeCell ref="I104:I105"/>
    <mergeCell ref="D109:M109"/>
    <mergeCell ref="D110:J110"/>
    <mergeCell ref="A111:A112"/>
    <mergeCell ref="D111:D112"/>
    <mergeCell ref="E111:H111"/>
    <mergeCell ref="I111:I112"/>
    <mergeCell ref="J111:J112"/>
    <mergeCell ref="K111:K112"/>
    <mergeCell ref="L111:L112"/>
    <mergeCell ref="M111:M112"/>
    <mergeCell ref="K116:K117"/>
    <mergeCell ref="L116:L117"/>
    <mergeCell ref="M116:M117"/>
    <mergeCell ref="A122:A123"/>
    <mergeCell ref="D122:D123"/>
    <mergeCell ref="E122:H123"/>
    <mergeCell ref="I122:I123"/>
    <mergeCell ref="J122:J123"/>
    <mergeCell ref="K122:K123"/>
    <mergeCell ref="L122:L123"/>
    <mergeCell ref="M122:M123"/>
    <mergeCell ref="A116:A117"/>
    <mergeCell ref="D116:D117"/>
    <mergeCell ref="E116:H117"/>
    <mergeCell ref="I116:I117"/>
    <mergeCell ref="J116:J117"/>
    <mergeCell ref="K128:K129"/>
    <mergeCell ref="L128:L129"/>
    <mergeCell ref="M128:M129"/>
    <mergeCell ref="E130:H130"/>
    <mergeCell ref="A133:A134"/>
    <mergeCell ref="D133:D134"/>
    <mergeCell ref="E133:H134"/>
    <mergeCell ref="I133:I134"/>
    <mergeCell ref="J133:J134"/>
    <mergeCell ref="K133:K134"/>
    <mergeCell ref="L133:L134"/>
    <mergeCell ref="M133:M134"/>
    <mergeCell ref="A128:A129"/>
    <mergeCell ref="D128:D129"/>
    <mergeCell ref="E128:H129"/>
    <mergeCell ref="I128:I129"/>
    <mergeCell ref="J128:J129"/>
    <mergeCell ref="D143:M143"/>
    <mergeCell ref="J138:J139"/>
    <mergeCell ref="K138:K139"/>
    <mergeCell ref="L138:L139"/>
    <mergeCell ref="M138:M139"/>
    <mergeCell ref="E140:H140"/>
    <mergeCell ref="E135:H135"/>
    <mergeCell ref="A138:A139"/>
    <mergeCell ref="D138:D139"/>
    <mergeCell ref="E138:H139"/>
    <mergeCell ref="I138:I139"/>
    <mergeCell ref="K145:K146"/>
    <mergeCell ref="L145:L146"/>
    <mergeCell ref="M145:M146"/>
    <mergeCell ref="A153:A154"/>
    <mergeCell ref="D153:D154"/>
    <mergeCell ref="E153:H154"/>
    <mergeCell ref="I153:I154"/>
    <mergeCell ref="J153:J154"/>
    <mergeCell ref="K153:K154"/>
    <mergeCell ref="L153:L154"/>
    <mergeCell ref="M153:M154"/>
    <mergeCell ref="A145:A146"/>
    <mergeCell ref="D145:D146"/>
    <mergeCell ref="E145:H146"/>
    <mergeCell ref="I145:I146"/>
    <mergeCell ref="J145:J146"/>
    <mergeCell ref="K159:K160"/>
    <mergeCell ref="L159:L160"/>
    <mergeCell ref="M159:M160"/>
    <mergeCell ref="E161:H161"/>
    <mergeCell ref="A164:A165"/>
    <mergeCell ref="D164:D165"/>
    <mergeCell ref="E164:H165"/>
    <mergeCell ref="I164:I165"/>
    <mergeCell ref="J164:J165"/>
    <mergeCell ref="K164:K165"/>
    <mergeCell ref="L164:L165"/>
    <mergeCell ref="M164:M165"/>
    <mergeCell ref="A159:A160"/>
    <mergeCell ref="D159:D160"/>
    <mergeCell ref="E159:H160"/>
    <mergeCell ref="I159:I160"/>
    <mergeCell ref="J159:J160"/>
    <mergeCell ref="J169:J170"/>
    <mergeCell ref="K169:K170"/>
    <mergeCell ref="L169:L170"/>
    <mergeCell ref="M169:M170"/>
    <mergeCell ref="E171:H171"/>
    <mergeCell ref="E166:H166"/>
    <mergeCell ref="A169:A170"/>
    <mergeCell ref="D169:D170"/>
    <mergeCell ref="E169:H170"/>
    <mergeCell ref="I169:I17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4" orientation="portrait" horizontalDpi="360" verticalDpi="360" r:id="rId1"/>
  <colBreaks count="1" manualBreakCount="1">
    <brk id="13" min="2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RESUMO</vt:lpstr>
      <vt:lpstr>GERAL (2)</vt:lpstr>
      <vt:lpstr>COMPOSIÇÃO UNIT</vt:lpstr>
      <vt:lpstr>COMPOSIÇÃO AUXI</vt:lpstr>
      <vt:lpstr>'COMPOSIÇÃO AUXI'!Area_de_impressao</vt:lpstr>
      <vt:lpstr>'COMPOSIÇÃO UNIT'!Area_de_impressao</vt:lpstr>
      <vt:lpstr>'GERAL (2)'!Area_de_impressao</vt:lpstr>
      <vt:lpstr>RESUMO!Area_de_impressao</vt:lpstr>
      <vt:lpstr>'GERAL (2)'!Titulos_de_impressao</vt:lpstr>
      <vt:lpstr>RESUMO!Titulos_de_impressao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2024-04-08T00:48:57Z</cp:lastPrinted>
  <dcterms:created xsi:type="dcterms:W3CDTF">2024-04-06T20:18:24Z</dcterms:created>
  <dcterms:modified xsi:type="dcterms:W3CDTF">2024-04-08T00:55:25Z</dcterms:modified>
</cp:coreProperties>
</file>